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Planilha Orçament" sheetId="1" r:id="rId1"/>
    <sheet name="CCU" sheetId="2" r:id="rId2"/>
  </sheets>
  <definedNames>
    <definedName name="_xlnm.Print_Area" localSheetId="1">CCU!$A$1:$H$98</definedName>
    <definedName name="_xlnm.Print_Area" localSheetId="0">'Planilha Orçament'!$A$1:$F$25</definedName>
    <definedName name="_xlnm.Print_Titles" localSheetId="1">CCU!$1:$14</definedName>
  </definedNames>
  <calcPr calcId="145621"/>
</workbook>
</file>

<file path=xl/calcChain.xml><?xml version="1.0" encoding="utf-8"?>
<calcChain xmlns="http://schemas.openxmlformats.org/spreadsheetml/2006/main">
  <c r="H94" i="2" l="1"/>
  <c r="H93" i="2"/>
  <c r="H78" i="2"/>
  <c r="H79" i="2"/>
  <c r="H80" i="2"/>
  <c r="G46" i="2"/>
  <c r="G36" i="2"/>
  <c r="G26" i="2"/>
  <c r="G16" i="2"/>
  <c r="H84" i="2" l="1"/>
  <c r="H76" i="2"/>
  <c r="H74" i="2"/>
  <c r="H72" i="2"/>
  <c r="H70" i="2"/>
  <c r="B20" i="1" l="1"/>
  <c r="H58" i="2"/>
  <c r="H57" i="2"/>
  <c r="H81" i="2" l="1"/>
  <c r="H83" i="2" s="1"/>
  <c r="D21" i="1"/>
  <c r="H59" i="2"/>
  <c r="H60" i="2" s="1"/>
  <c r="C19" i="1"/>
  <c r="B19" i="1"/>
  <c r="H46" i="2"/>
  <c r="H48" i="2" s="1"/>
  <c r="H92" i="2"/>
  <c r="H91" i="2"/>
  <c r="H90" i="2"/>
  <c r="H89" i="2"/>
  <c r="H88" i="2"/>
  <c r="C21" i="1"/>
  <c r="B21" i="1"/>
  <c r="H87" i="2"/>
  <c r="H56" i="2"/>
  <c r="B18" i="1"/>
  <c r="H26" i="2"/>
  <c r="H28" i="2" s="1"/>
  <c r="H30" i="2" s="1"/>
  <c r="H16" i="2"/>
  <c r="H18" i="2" s="1"/>
  <c r="H36" i="2"/>
  <c r="H38" i="2" s="1"/>
  <c r="H47" i="2"/>
  <c r="H49" i="2" s="1"/>
  <c r="B17" i="1"/>
  <c r="H37" i="2"/>
  <c r="B16" i="1"/>
  <c r="C16" i="1"/>
  <c r="H27" i="2"/>
  <c r="B15" i="1"/>
  <c r="E15" i="2"/>
  <c r="B10" i="2"/>
  <c r="B9" i="2"/>
  <c r="H17" i="2"/>
  <c r="H20" i="2" l="1"/>
  <c r="H82" i="2"/>
  <c r="H95" i="2"/>
  <c r="H39" i="2"/>
  <c r="H61" i="2"/>
  <c r="H62" i="2"/>
  <c r="H50" i="2"/>
  <c r="H52" i="2" s="1"/>
  <c r="H40" i="2"/>
  <c r="H29" i="2"/>
  <c r="H32" i="2" s="1"/>
  <c r="H19" i="2"/>
  <c r="H21" i="2" s="1"/>
  <c r="E20" i="1" l="1"/>
  <c r="F20" i="1" s="1"/>
  <c r="H63" i="2"/>
  <c r="H97" i="2"/>
  <c r="H42" i="2"/>
  <c r="H96" i="2"/>
  <c r="H64" i="2"/>
  <c r="H51" i="2"/>
  <c r="H53" i="2" s="1"/>
  <c r="E18" i="1" s="1"/>
  <c r="F18" i="1" s="1"/>
  <c r="H41" i="2"/>
  <c r="H43" i="2" s="1"/>
  <c r="E17" i="1" s="1"/>
  <c r="F17" i="1" s="1"/>
  <c r="H31" i="2"/>
  <c r="H33" i="2" s="1"/>
  <c r="E16" i="1" s="1"/>
  <c r="F16" i="1" s="1"/>
  <c r="H22" i="2"/>
  <c r="H65" i="2" l="1"/>
  <c r="E19" i="1" s="1"/>
  <c r="F19" i="1" s="1"/>
  <c r="H98" i="2"/>
  <c r="E21" i="1" s="1"/>
  <c r="F21" i="1" s="1"/>
  <c r="H23" i="2"/>
  <c r="E15" i="1" s="1"/>
  <c r="F15" i="1" s="1"/>
  <c r="F22" i="1" l="1"/>
  <c r="G19" i="1" s="1"/>
  <c r="G22" i="1" l="1"/>
  <c r="G20" i="1"/>
  <c r="G17" i="1"/>
  <c r="G16" i="1"/>
  <c r="G18" i="1"/>
  <c r="G21" i="1"/>
  <c r="G15" i="1"/>
</calcChain>
</file>

<file path=xl/sharedStrings.xml><?xml version="1.0" encoding="utf-8"?>
<sst xmlns="http://schemas.openxmlformats.org/spreadsheetml/2006/main" count="251" uniqueCount="121">
  <si>
    <t>ITEM</t>
  </si>
  <si>
    <t>DESCRIÇÃO</t>
  </si>
  <si>
    <t>UNID</t>
  </si>
  <si>
    <t>QUANT.</t>
  </si>
  <si>
    <t>PREÇO UNITÁRIO (R$)</t>
  </si>
  <si>
    <t>PREÇO TOTAL (R$)</t>
  </si>
  <si>
    <t>UNIDxMÊS</t>
  </si>
  <si>
    <t>VALOR FINAL =</t>
  </si>
  <si>
    <t>REPÚBLICA FEDERATIVA DO BRASIL</t>
  </si>
  <si>
    <t>MINISTÉRIO DA EDUCAÇÃO</t>
  </si>
  <si>
    <t>SECRETARIA DE EDUCAÇÃO TÉCNICA E TECNOLÓGICA</t>
  </si>
  <si>
    <t>INSTITUTO FEDERAL DE EDUCAÇÃO, CIÊNCIA E TECNOLOGIA - AMAZONAS</t>
  </si>
  <si>
    <t>PRO-REITORIA DE DESENVOLVIMENTO INSTITUCIONAL</t>
  </si>
  <si>
    <t>DIRETORIA DE PLANEJAMENTO</t>
  </si>
  <si>
    <t>DEPARTAMENTO DE ENGENHARIA</t>
  </si>
  <si>
    <t>PROJ.:</t>
  </si>
  <si>
    <t>LOCAL:</t>
  </si>
  <si>
    <t>ANEXO V - PLANILHA ORÇAMENTÁRIA</t>
  </si>
  <si>
    <t>ANEXO IV - COMPOSIÇÃO DE CUSTO UNITÁRIO</t>
  </si>
  <si>
    <t>CÓDIGO</t>
  </si>
  <si>
    <t>CLASSE</t>
  </si>
  <si>
    <t>COEF.</t>
  </si>
  <si>
    <t>PREÇO (R$)</t>
  </si>
  <si>
    <t>1</t>
  </si>
  <si>
    <t>1.1</t>
  </si>
  <si>
    <t>2707</t>
  </si>
  <si>
    <t>MO</t>
  </si>
  <si>
    <t>h</t>
  </si>
  <si>
    <t>1.2</t>
  </si>
  <si>
    <t>MAT</t>
  </si>
  <si>
    <t>und</t>
  </si>
  <si>
    <t>PREÇO (mão-de-obra):</t>
  </si>
  <si>
    <t>PREÇO (material):</t>
  </si>
  <si>
    <t xml:space="preserve">LS(%): </t>
  </si>
  <si>
    <t xml:space="preserve">BDI(%): </t>
  </si>
  <si>
    <t>PREÇO TOTAL + LS (R$):</t>
  </si>
  <si>
    <t>PREÇO TOTAL UNIT. (c/ BDI):</t>
  </si>
  <si>
    <t>INSTITUTO FEDERAL DE EDUCAÇÃO, CIÊNCIA E TECNOLOGIA DO AMAZONAS - REITORIA E CAMPI NO ESTADO DO AMAZONAS.</t>
  </si>
  <si>
    <t>Engenheiro Civil</t>
  </si>
  <si>
    <t>mês</t>
  </si>
  <si>
    <t>ART (Fiscalização da obra)</t>
  </si>
  <si>
    <t>Engenheiro Civil, incluso estadia e ART para obras no Amazonas</t>
  </si>
  <si>
    <t>UNIDXMÊS</t>
  </si>
  <si>
    <t>2</t>
  </si>
  <si>
    <t>2.1</t>
  </si>
  <si>
    <t>2.2</t>
  </si>
  <si>
    <t>3</t>
  </si>
  <si>
    <t>3.1</t>
  </si>
  <si>
    <t>3.2</t>
  </si>
  <si>
    <t>Engenheiro Eletricista, incluso estadia e ART para obras no Amazonas</t>
  </si>
  <si>
    <t>Engenheiro Mecânico, incluso estadia e ART para obras no Amazonas</t>
  </si>
  <si>
    <t>UNID*MÊS - QUANTIDADE DE PROFISSIONAL UTILIZADO NO MÊS</t>
  </si>
  <si>
    <t>4</t>
  </si>
  <si>
    <t>4.1</t>
  </si>
  <si>
    <t>4.2</t>
  </si>
  <si>
    <t>Engenheiro Civil Pleno - supervisor</t>
  </si>
  <si>
    <t>Engenheiro Civil Pleno - supervisor, incluso estadia e ART</t>
  </si>
  <si>
    <t>5</t>
  </si>
  <si>
    <t>5.1</t>
  </si>
  <si>
    <t>5.2</t>
  </si>
  <si>
    <t>5.3</t>
  </si>
  <si>
    <t>6</t>
  </si>
  <si>
    <t>6.1</t>
  </si>
  <si>
    <t>Estadia - Valor médio da diária no estado do Amazonas, incluso Café da manhã, diárias de hotel, almoço, jantar e transporte</t>
  </si>
  <si>
    <t>diária</t>
  </si>
  <si>
    <t>Diária em hotel (valor médio da estadia) sem café da manhã</t>
  </si>
  <si>
    <t>dia</t>
  </si>
  <si>
    <t>Café da manhã</t>
  </si>
  <si>
    <t>Almoço</t>
  </si>
  <si>
    <t>Jantar</t>
  </si>
  <si>
    <t>2350</t>
  </si>
  <si>
    <t>Auxiliar de escritório</t>
  </si>
  <si>
    <t>Viagem ida e volta (distância média de viagem) municípios dos Campi do IFAM</t>
  </si>
  <si>
    <t>Deslocamento no município para atividades inerentes a obra</t>
  </si>
  <si>
    <t>Taxa de embarque</t>
  </si>
  <si>
    <t>Taxa de serviços</t>
  </si>
  <si>
    <t>Porc (%)</t>
  </si>
  <si>
    <t>Engenheiro Eletricista</t>
  </si>
  <si>
    <t>5.4</t>
  </si>
  <si>
    <t>7</t>
  </si>
  <si>
    <t>7.1</t>
  </si>
  <si>
    <t>7.2</t>
  </si>
  <si>
    <t>7.3</t>
  </si>
  <si>
    <t>7.4</t>
  </si>
  <si>
    <t>7.5</t>
  </si>
  <si>
    <t>7.6</t>
  </si>
  <si>
    <t>km</t>
  </si>
  <si>
    <t>4095</t>
  </si>
  <si>
    <t>Motorista de veículo leve</t>
  </si>
  <si>
    <t>Veículo utilitário tipo pick-up a gasolina com 56,8cv - CHP</t>
  </si>
  <si>
    <t>7012</t>
  </si>
  <si>
    <t>CHP</t>
  </si>
  <si>
    <t>6.1.1</t>
  </si>
  <si>
    <t>7013</t>
  </si>
  <si>
    <t>Veículo utilitário tipo pick-up a gasolina com 56,8cv - Depreciação</t>
  </si>
  <si>
    <t>6.1.1.1</t>
  </si>
  <si>
    <t>6.1.2</t>
  </si>
  <si>
    <t>7014</t>
  </si>
  <si>
    <t>Veículo utilitário tipo pick-up com 56,8CV - Juros</t>
  </si>
  <si>
    <t>6.1.3</t>
  </si>
  <si>
    <t>7015</t>
  </si>
  <si>
    <t>Veículo utilitário tipo pick-up a gasolina com 56,8cv - Manutenção</t>
  </si>
  <si>
    <t>6.1.4</t>
  </si>
  <si>
    <t>7016</t>
  </si>
  <si>
    <t>Veículo utilitário tipo pick-up a gasolina com 56,8cv - Custo com material na operação</t>
  </si>
  <si>
    <t>6.1.2.1</t>
  </si>
  <si>
    <t>6.1.5</t>
  </si>
  <si>
    <t>7017</t>
  </si>
  <si>
    <t>6.1.3.1</t>
  </si>
  <si>
    <t>6.1.4.1</t>
  </si>
  <si>
    <t>4222</t>
  </si>
  <si>
    <t>Gasolina comum</t>
  </si>
  <si>
    <t>L</t>
  </si>
  <si>
    <t>6.1.5.1</t>
  </si>
  <si>
    <t>10615</t>
  </si>
  <si>
    <t>Volkswagem Gol 1.0 motor a gasolina</t>
  </si>
  <si>
    <t>Viagens terrestre (distância para Manacapuru, Itacoatiara e Presidente Figueiredo)</t>
  </si>
  <si>
    <t>5 eng x 12 meses = 60</t>
  </si>
  <si>
    <t>COTAÇÃO</t>
  </si>
  <si>
    <t>Viagem aérea (distância média para o interior do Amazonas), por viagem, incluso taxa de embarque e serviço, estimativo tanto para ida como volta</t>
  </si>
  <si>
    <t>PROJETO BÁSICO N.º 004/2014 PARA CONTRATAÇÃO DE EMPRESA ESPECIALIZADA EM ACOMPANHAMENTO, CONTROLE, CONSULTORIA E FISCALIZAÇÃO DE OBRAS E SERVIÇOS DE ENGENHARIA PARA O IFAM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</si>
</sst>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"/>
    <numFmt numFmtId="166" formatCode="#,##0.00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5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/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/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49" fontId="7" fillId="3" borderId="13" xfId="0" applyNumberFormat="1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center" vertical="center" wrapText="1"/>
    </xf>
    <xf numFmtId="164" fontId="7" fillId="3" borderId="13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9" fillId="0" borderId="14" xfId="0" applyFont="1" applyFill="1" applyBorder="1" applyAlignment="1">
      <alignment horizontal="left" vertical="center" wrapText="1" indent="1"/>
    </xf>
    <xf numFmtId="165" fontId="9" fillId="0" borderId="14" xfId="0" applyNumberFormat="1" applyFont="1" applyFill="1" applyBorder="1" applyAlignment="1">
      <alignment horizontal="right" vertical="center" wrapText="1" indent="1"/>
    </xf>
    <xf numFmtId="4" fontId="9" fillId="0" borderId="14" xfId="0" applyNumberFormat="1" applyFont="1" applyFill="1" applyBorder="1" applyAlignment="1">
      <alignment horizontal="right" vertical="center" wrapText="1" indent="1"/>
    </xf>
    <xf numFmtId="4" fontId="8" fillId="0" borderId="14" xfId="0" applyNumberFormat="1" applyFont="1" applyFill="1" applyBorder="1" applyAlignment="1">
      <alignment horizontal="right" vertical="center" wrapText="1" indent="1"/>
    </xf>
    <xf numFmtId="4" fontId="9" fillId="0" borderId="14" xfId="0" applyNumberFormat="1" applyFont="1" applyFill="1" applyBorder="1" applyAlignment="1">
      <alignment horizontal="right" vertical="center" indent="1"/>
    </xf>
    <xf numFmtId="4" fontId="4" fillId="3" borderId="14" xfId="0" applyNumberFormat="1" applyFont="1" applyFill="1" applyBorder="1" applyAlignment="1">
      <alignment horizontal="right" vertical="center" indent="1"/>
    </xf>
    <xf numFmtId="10" fontId="9" fillId="0" borderId="14" xfId="0" applyNumberFormat="1" applyFont="1" applyFill="1" applyBorder="1" applyAlignment="1">
      <alignment horizontal="right" vertical="top"/>
    </xf>
    <xf numFmtId="0" fontId="2" fillId="0" borderId="19" xfId="0" applyFont="1" applyBorder="1" applyAlignment="1">
      <alignment vertical="center" wrapText="1"/>
    </xf>
    <xf numFmtId="49" fontId="8" fillId="0" borderId="20" xfId="0" applyNumberFormat="1" applyFont="1" applyFill="1" applyBorder="1" applyAlignment="1">
      <alignment horizontal="center" vertical="center" wrapText="1"/>
    </xf>
    <xf numFmtId="49" fontId="9" fillId="0" borderId="20" xfId="0" applyNumberFormat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left" vertical="center" wrapText="1" indent="1"/>
    </xf>
    <xf numFmtId="0" fontId="9" fillId="0" borderId="2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165" fontId="9" fillId="0" borderId="20" xfId="0" applyNumberFormat="1" applyFont="1" applyFill="1" applyBorder="1" applyAlignment="1">
      <alignment horizontal="right" vertical="center" wrapText="1" indent="1"/>
    </xf>
    <xf numFmtId="4" fontId="9" fillId="0" borderId="20" xfId="0" applyNumberFormat="1" applyFont="1" applyFill="1" applyBorder="1" applyAlignment="1">
      <alignment horizontal="right" vertical="center" wrapText="1" indent="1"/>
    </xf>
    <xf numFmtId="49" fontId="4" fillId="3" borderId="13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left" vertical="center" wrapText="1" indent="1"/>
    </xf>
    <xf numFmtId="0" fontId="4" fillId="3" borderId="13" xfId="0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center" vertical="center" wrapText="1"/>
    </xf>
    <xf numFmtId="4" fontId="4" fillId="3" borderId="13" xfId="0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10" fontId="2" fillId="0" borderId="0" xfId="0" applyNumberFormat="1" applyFont="1" applyAlignment="1">
      <alignment vertical="center" wrapText="1"/>
    </xf>
    <xf numFmtId="4" fontId="2" fillId="0" borderId="5" xfId="0" applyNumberFormat="1" applyFont="1" applyBorder="1" applyAlignment="1">
      <alignment horizontal="right" vertical="center" wrapText="1" indent="1"/>
    </xf>
    <xf numFmtId="4" fontId="2" fillId="0" borderId="6" xfId="0" applyNumberFormat="1" applyFont="1" applyBorder="1" applyAlignment="1">
      <alignment horizontal="right" vertical="center" wrapText="1" indent="1"/>
    </xf>
    <xf numFmtId="4" fontId="2" fillId="0" borderId="8" xfId="0" applyNumberFormat="1" applyFont="1" applyBorder="1" applyAlignment="1">
      <alignment horizontal="right" vertical="center" wrapText="1" indent="1"/>
    </xf>
    <xf numFmtId="4" fontId="2" fillId="0" borderId="9" xfId="0" applyNumberFormat="1" applyFont="1" applyBorder="1" applyAlignment="1">
      <alignment horizontal="right" vertical="center" wrapText="1" indent="1"/>
    </xf>
    <xf numFmtId="4" fontId="2" fillId="0" borderId="22" xfId="0" applyNumberFormat="1" applyFont="1" applyBorder="1" applyAlignment="1">
      <alignment horizontal="right" vertical="center" wrapText="1" indent="1"/>
    </xf>
    <xf numFmtId="4" fontId="2" fillId="0" borderId="18" xfId="0" applyNumberFormat="1" applyFont="1" applyBorder="1" applyAlignment="1">
      <alignment horizontal="right" vertical="center" wrapText="1" indent="1"/>
    </xf>
    <xf numFmtId="4" fontId="2" fillId="0" borderId="11" xfId="0" applyNumberFormat="1" applyFont="1" applyBorder="1" applyAlignment="1">
      <alignment horizontal="right" vertical="center" wrapText="1" indent="1"/>
    </xf>
    <xf numFmtId="4" fontId="2" fillId="0" borderId="12" xfId="0" applyNumberFormat="1" applyFont="1" applyBorder="1" applyAlignment="1">
      <alignment horizontal="right" vertical="center" wrapText="1" indent="1"/>
    </xf>
    <xf numFmtId="4" fontId="1" fillId="0" borderId="15" xfId="0" applyNumberFormat="1" applyFont="1" applyBorder="1" applyAlignment="1">
      <alignment horizontal="right" vertical="center" wrapText="1" indent="1"/>
    </xf>
    <xf numFmtId="0" fontId="2" fillId="0" borderId="0" xfId="0" applyFont="1" applyAlignment="1">
      <alignment horizontal="center" vertical="center" wrapText="1"/>
    </xf>
    <xf numFmtId="49" fontId="8" fillId="2" borderId="20" xfId="0" applyNumberFormat="1" applyFont="1" applyFill="1" applyBorder="1" applyAlignment="1">
      <alignment horizontal="center" vertical="center" wrapText="1"/>
    </xf>
    <xf numFmtId="49" fontId="9" fillId="2" borderId="20" xfId="0" applyNumberFormat="1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left" vertical="center" wrapText="1" indent="1"/>
    </xf>
    <xf numFmtId="0" fontId="9" fillId="2" borderId="20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2" fillId="0" borderId="22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 wrapText="1" indent="1"/>
    </xf>
    <xf numFmtId="166" fontId="9" fillId="2" borderId="20" xfId="0" applyNumberFormat="1" applyFont="1" applyFill="1" applyBorder="1" applyAlignment="1">
      <alignment horizontal="right" vertical="center" wrapText="1" indent="1"/>
    </xf>
    <xf numFmtId="166" fontId="9" fillId="0" borderId="20" xfId="0" applyNumberFormat="1" applyFont="1" applyFill="1" applyBorder="1" applyAlignment="1">
      <alignment horizontal="right" vertical="center" wrapText="1" inden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1" fillId="0" borderId="19" xfId="0" applyFont="1" applyBorder="1" applyAlignment="1">
      <alignment horizontal="right" vertical="center" wrapText="1"/>
    </xf>
    <xf numFmtId="0" fontId="1" fillId="0" borderId="23" xfId="0" applyFont="1" applyBorder="1" applyAlignment="1">
      <alignment horizontal="right" vertical="center" wrapText="1"/>
    </xf>
    <xf numFmtId="0" fontId="9" fillId="0" borderId="14" xfId="0" applyFont="1" applyFill="1" applyBorder="1" applyAlignment="1">
      <alignment horizontal="right" vertical="top"/>
    </xf>
    <xf numFmtId="0" fontId="1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952500</xdr:colOff>
      <xdr:row>1</xdr:row>
      <xdr:rowOff>95250</xdr:rowOff>
    </xdr:from>
    <xdr:to>
      <xdr:col>5</xdr:col>
      <xdr:colOff>1104900</xdr:colOff>
      <xdr:row>5</xdr:row>
      <xdr:rowOff>133350</xdr:rowOff>
    </xdr:to>
    <xdr:pic>
      <xdr:nvPicPr>
        <xdr:cNvPr id="2" name="Imagem 1" descr="C:\Documents and Settings\user\Meus documentos\PrintScreen Files\ScreenShot002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247650"/>
          <a:ext cx="1400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266700</xdr:colOff>
          <xdr:row>1</xdr:row>
          <xdr:rowOff>66675</xdr:rowOff>
        </xdr:from>
        <xdr:to>
          <xdr:col>1</xdr:col>
          <xdr:colOff>333375</xdr:colOff>
          <xdr:row>5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155864</xdr:colOff>
      <xdr:row>1</xdr:row>
      <xdr:rowOff>103909</xdr:rowOff>
    </xdr:from>
    <xdr:to>
      <xdr:col>7</xdr:col>
      <xdr:colOff>570634</xdr:colOff>
      <xdr:row>5</xdr:row>
      <xdr:rowOff>142009</xdr:rowOff>
    </xdr:to>
    <xdr:pic>
      <xdr:nvPicPr>
        <xdr:cNvPr id="2" name="Imagem 1" descr="C:\Documents and Settings\user\Meus documentos\PrintScreen Files\ScreenShot002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2591" y="259773"/>
          <a:ext cx="1020907" cy="661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266700</xdr:colOff>
          <xdr:row>1</xdr:row>
          <xdr:rowOff>66675</xdr:rowOff>
        </xdr:from>
        <xdr:to>
          <xdr:col>1</xdr:col>
          <xdr:colOff>333375</xdr:colOff>
          <xdr:row>5</xdr:row>
          <xdr:rowOff>114300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5"/>
  <sheetViews>
    <sheetView tabSelected="1" workbookViewId="0">
      <selection activeCell="I15" sqref="I15"/>
    </sheetView>
  </sheetViews>
  <sheetFormatPr defaultRowHeight="15" x14ac:dyDescent="0.25"/>
  <cols>
    <col min="1" max="1" width="6.85546875" bestFit="1" customWidth="1"/>
    <col min="2" max="2" width="45.7109375" customWidth="1"/>
    <col min="3" max="3" width="12.140625" bestFit="1" customWidth="1"/>
    <col min="4" max="4" width="10.85546875" customWidth="1"/>
    <col min="5" max="6" width="18.7109375" customWidth="1"/>
    <col min="7" max="7" width="10.42578125" bestFit="1" customWidth="1"/>
  </cols>
  <sheetData>
    <row r="1" spans="1:8" s="12" customFormat="1" ht="12" x14ac:dyDescent="0.2">
      <c r="A1" s="78" t="s">
        <v>8</v>
      </c>
      <c r="B1" s="78"/>
      <c r="C1" s="78"/>
      <c r="D1" s="78"/>
      <c r="E1" s="78"/>
      <c r="F1" s="78"/>
      <c r="G1" s="11"/>
      <c r="H1" s="11"/>
    </row>
    <row r="2" spans="1:8" s="12" customFormat="1" ht="12" x14ac:dyDescent="0.2">
      <c r="A2" s="78" t="s">
        <v>9</v>
      </c>
      <c r="B2" s="78"/>
      <c r="C2" s="78"/>
      <c r="D2" s="78"/>
      <c r="E2" s="78"/>
      <c r="F2" s="78"/>
      <c r="G2" s="11"/>
      <c r="H2" s="11"/>
    </row>
    <row r="3" spans="1:8" s="12" customFormat="1" ht="12" x14ac:dyDescent="0.2">
      <c r="A3" s="78" t="s">
        <v>10</v>
      </c>
      <c r="B3" s="78"/>
      <c r="C3" s="78"/>
      <c r="D3" s="78"/>
      <c r="E3" s="78"/>
      <c r="F3" s="78"/>
      <c r="G3" s="11"/>
      <c r="H3" s="11"/>
    </row>
    <row r="4" spans="1:8" s="12" customFormat="1" ht="12" x14ac:dyDescent="0.2">
      <c r="A4" s="78" t="s">
        <v>11</v>
      </c>
      <c r="B4" s="78"/>
      <c r="C4" s="78"/>
      <c r="D4" s="78"/>
      <c r="E4" s="78"/>
      <c r="F4" s="78"/>
      <c r="G4" s="11"/>
      <c r="H4" s="11"/>
    </row>
    <row r="5" spans="1:8" s="12" customFormat="1" ht="12" x14ac:dyDescent="0.2">
      <c r="A5" s="78" t="s">
        <v>12</v>
      </c>
      <c r="B5" s="78"/>
      <c r="C5" s="78"/>
      <c r="D5" s="78"/>
      <c r="E5" s="78"/>
      <c r="F5" s="78"/>
      <c r="G5" s="11"/>
      <c r="H5" s="11"/>
    </row>
    <row r="6" spans="1:8" s="12" customFormat="1" ht="12" x14ac:dyDescent="0.2">
      <c r="A6" s="78" t="s">
        <v>13</v>
      </c>
      <c r="B6" s="78"/>
      <c r="C6" s="78"/>
      <c r="D6" s="78"/>
      <c r="E6" s="78"/>
      <c r="F6" s="78"/>
      <c r="G6" s="11"/>
      <c r="H6" s="11"/>
    </row>
    <row r="7" spans="1:8" s="12" customFormat="1" ht="12" x14ac:dyDescent="0.2">
      <c r="A7" s="78" t="s">
        <v>14</v>
      </c>
      <c r="B7" s="78"/>
      <c r="C7" s="78"/>
      <c r="D7" s="78"/>
      <c r="E7" s="78"/>
      <c r="F7" s="78"/>
      <c r="G7" s="11"/>
      <c r="H7" s="11"/>
    </row>
    <row r="8" spans="1:8" s="12" customFormat="1" ht="5.0999999999999996" customHeight="1" x14ac:dyDescent="0.2">
      <c r="A8" s="13"/>
      <c r="B8" s="14"/>
      <c r="C8" s="15"/>
      <c r="D8" s="15"/>
      <c r="E8" s="15"/>
      <c r="F8" s="15"/>
      <c r="G8" s="15"/>
      <c r="H8" s="15"/>
    </row>
    <row r="9" spans="1:8" s="12" customFormat="1" ht="27" customHeight="1" x14ac:dyDescent="0.2">
      <c r="A9" s="16" t="s">
        <v>15</v>
      </c>
      <c r="B9" s="79" t="s">
        <v>120</v>
      </c>
      <c r="C9" s="79"/>
      <c r="D9" s="79"/>
      <c r="E9" s="79"/>
      <c r="F9" s="79"/>
      <c r="G9" s="17"/>
      <c r="H9" s="17"/>
    </row>
    <row r="10" spans="1:8" s="12" customFormat="1" ht="25.5" customHeight="1" x14ac:dyDescent="0.2">
      <c r="A10" s="16" t="s">
        <v>16</v>
      </c>
      <c r="B10" s="79" t="s">
        <v>37</v>
      </c>
      <c r="C10" s="79"/>
      <c r="D10" s="79"/>
      <c r="E10" s="79"/>
      <c r="F10" s="79"/>
      <c r="G10" s="18"/>
      <c r="H10" s="18"/>
    </row>
    <row r="11" spans="1:8" ht="5.0999999999999996" customHeight="1" x14ac:dyDescent="0.25"/>
    <row r="12" spans="1:8" x14ac:dyDescent="0.25">
      <c r="A12" s="80" t="s">
        <v>17</v>
      </c>
      <c r="B12" s="80"/>
      <c r="C12" s="80"/>
      <c r="D12" s="80"/>
      <c r="E12" s="80"/>
      <c r="F12" s="80"/>
    </row>
    <row r="13" spans="1:8" ht="5.0999999999999996" customHeight="1" thickBot="1" x14ac:dyDescent="0.3"/>
    <row r="14" spans="1:8" ht="29.25" thickBot="1" x14ac:dyDescent="0.3">
      <c r="A14" s="2" t="s">
        <v>0</v>
      </c>
      <c r="B14" s="3" t="s">
        <v>1</v>
      </c>
      <c r="C14" s="3" t="s">
        <v>2</v>
      </c>
      <c r="D14" s="3" t="s">
        <v>3</v>
      </c>
      <c r="E14" s="3" t="s">
        <v>4</v>
      </c>
      <c r="F14" s="4" t="s">
        <v>5</v>
      </c>
      <c r="G14" s="65" t="s">
        <v>76</v>
      </c>
    </row>
    <row r="15" spans="1:8" ht="30" x14ac:dyDescent="0.25">
      <c r="A15" s="5">
        <v>1</v>
      </c>
      <c r="B15" s="71" t="str">
        <f>CCU!C15</f>
        <v>Engenheiro Civil, incluso estadia e ART para obras no Amazonas</v>
      </c>
      <c r="C15" s="6" t="s">
        <v>6</v>
      </c>
      <c r="D15" s="56">
        <v>60</v>
      </c>
      <c r="E15" s="56">
        <f>CCU!H23</f>
        <v>13196.75</v>
      </c>
      <c r="F15" s="57">
        <f>D15*E15</f>
        <v>791805</v>
      </c>
      <c r="G15" s="55">
        <f>F15/$F$22</f>
        <v>0.49383506509432273</v>
      </c>
    </row>
    <row r="16" spans="1:8" ht="30" x14ac:dyDescent="0.25">
      <c r="A16" s="7">
        <v>2</v>
      </c>
      <c r="B16" s="72" t="str">
        <f>CCU!C25</f>
        <v>Engenheiro Eletricista, incluso estadia e ART para obras no Amazonas</v>
      </c>
      <c r="C16" s="8" t="str">
        <f>CCU!E25</f>
        <v>UNIDXMÊS</v>
      </c>
      <c r="D16" s="58">
        <v>12</v>
      </c>
      <c r="E16" s="58">
        <f>CCU!H33</f>
        <v>13196.75</v>
      </c>
      <c r="F16" s="59">
        <f>D16*E16</f>
        <v>158361</v>
      </c>
      <c r="G16" s="55">
        <f t="shared" ref="G16:G22" si="0">F16/$F$22</f>
        <v>9.876701301886455E-2</v>
      </c>
    </row>
    <row r="17" spans="1:7" ht="30" x14ac:dyDescent="0.25">
      <c r="A17" s="7">
        <v>3</v>
      </c>
      <c r="B17" s="72" t="str">
        <f>CCU!C35</f>
        <v>Engenheiro Mecânico, incluso estadia e ART para obras no Amazonas</v>
      </c>
      <c r="C17" s="8" t="s">
        <v>6</v>
      </c>
      <c r="D17" s="58">
        <v>6</v>
      </c>
      <c r="E17" s="58">
        <f>CCU!H43</f>
        <v>13214.19</v>
      </c>
      <c r="F17" s="59">
        <f t="shared" ref="F17:F20" si="1">D17*E17</f>
        <v>79285.14</v>
      </c>
      <c r="G17" s="55">
        <f t="shared" si="0"/>
        <v>4.944876866515429E-2</v>
      </c>
    </row>
    <row r="18" spans="1:7" ht="30" x14ac:dyDescent="0.25">
      <c r="A18" s="53">
        <v>4</v>
      </c>
      <c r="B18" s="73" t="str">
        <f>CCU!C45</f>
        <v>Engenheiro Civil Pleno - supervisor, incluso estadia e ART</v>
      </c>
      <c r="C18" s="54" t="s">
        <v>6</v>
      </c>
      <c r="D18" s="60">
        <v>12</v>
      </c>
      <c r="E18" s="60">
        <f>CCU!H53</f>
        <v>13971.99</v>
      </c>
      <c r="F18" s="61">
        <f t="shared" si="1"/>
        <v>167663.88</v>
      </c>
      <c r="G18" s="55">
        <f t="shared" si="0"/>
        <v>0.1045690581567011</v>
      </c>
    </row>
    <row r="19" spans="1:7" ht="45" x14ac:dyDescent="0.25">
      <c r="A19" s="53">
        <v>5</v>
      </c>
      <c r="B19" s="72" t="str">
        <f>CCU!C55</f>
        <v>Viagem aérea (distância média para o interior do Amazonas), por viagem, incluso taxa de embarque e serviço, estimativo tanto para ida como volta</v>
      </c>
      <c r="C19" s="8" t="str">
        <f>CCU!E55</f>
        <v>UNID</v>
      </c>
      <c r="D19" s="58">
        <v>56</v>
      </c>
      <c r="E19" s="58">
        <f>CCU!H65</f>
        <v>1407.69</v>
      </c>
      <c r="F19" s="61">
        <f t="shared" si="1"/>
        <v>78830.64</v>
      </c>
      <c r="G19" s="55">
        <f t="shared" si="0"/>
        <v>4.9165304886717207E-2</v>
      </c>
    </row>
    <row r="20" spans="1:7" ht="30" x14ac:dyDescent="0.25">
      <c r="A20" s="53">
        <v>6</v>
      </c>
      <c r="B20" s="73" t="str">
        <f>CCU!C67</f>
        <v>Viagens terrestre (distância para Manacapuru, Itacoatiara e Presidente Figueiredo)</v>
      </c>
      <c r="C20" s="54" t="s">
        <v>86</v>
      </c>
      <c r="D20" s="60">
        <v>16560</v>
      </c>
      <c r="E20" s="60">
        <f>CCU!H84</f>
        <v>1.43</v>
      </c>
      <c r="F20" s="61">
        <f t="shared" si="1"/>
        <v>23680.799999999999</v>
      </c>
      <c r="G20" s="55">
        <f t="shared" si="0"/>
        <v>1.4769304828190827E-2</v>
      </c>
    </row>
    <row r="21" spans="1:7" ht="45.75" thickBot="1" x14ac:dyDescent="0.3">
      <c r="A21" s="9">
        <v>7</v>
      </c>
      <c r="B21" s="74" t="str">
        <f>CCU!C86</f>
        <v>Estadia - Valor médio da diária no estado do Amazonas, incluso Café da manhã, diárias de hotel, almoço, jantar e transporte</v>
      </c>
      <c r="C21" s="10" t="str">
        <f>CCU!E86</f>
        <v>diária</v>
      </c>
      <c r="D21" s="62">
        <f>5*365</f>
        <v>1825</v>
      </c>
      <c r="E21" s="62">
        <f>CCU!H98</f>
        <v>166.44</v>
      </c>
      <c r="F21" s="63">
        <f>D21*E21</f>
        <v>303753</v>
      </c>
      <c r="G21" s="55">
        <f t="shared" si="0"/>
        <v>0.18944548535004932</v>
      </c>
    </row>
    <row r="22" spans="1:7" ht="25.5" customHeight="1" thickBot="1" x14ac:dyDescent="0.3">
      <c r="A22" s="31"/>
      <c r="B22" s="40" t="s">
        <v>117</v>
      </c>
      <c r="C22" s="32"/>
      <c r="D22" s="81" t="s">
        <v>7</v>
      </c>
      <c r="E22" s="82"/>
      <c r="F22" s="64">
        <f>SUM(F15:F21)</f>
        <v>1603379.46</v>
      </c>
      <c r="G22" s="55">
        <f t="shared" si="0"/>
        <v>1</v>
      </c>
    </row>
    <row r="23" spans="1:7" x14ac:dyDescent="0.25">
      <c r="A23" s="30"/>
      <c r="B23" s="30"/>
      <c r="C23" s="30"/>
      <c r="D23" s="30"/>
      <c r="E23" s="30"/>
      <c r="F23" s="30"/>
      <c r="G23" s="1"/>
    </row>
    <row r="24" spans="1:7" x14ac:dyDescent="0.25">
      <c r="A24" s="30"/>
      <c r="B24" s="30"/>
      <c r="C24" s="30"/>
      <c r="D24" s="30"/>
      <c r="E24" s="30"/>
      <c r="F24" s="30"/>
      <c r="G24" s="1"/>
    </row>
    <row r="25" spans="1:7" ht="30" customHeight="1" x14ac:dyDescent="0.25">
      <c r="A25" s="30"/>
      <c r="B25" s="77" t="s">
        <v>51</v>
      </c>
      <c r="C25" s="77"/>
      <c r="D25" s="77"/>
      <c r="E25" s="30"/>
      <c r="F25" s="30"/>
      <c r="G25" s="1"/>
    </row>
  </sheetData>
  <mergeCells count="12">
    <mergeCell ref="B25:D25"/>
    <mergeCell ref="A1:F1"/>
    <mergeCell ref="A2:F2"/>
    <mergeCell ref="A3:F3"/>
    <mergeCell ref="A4:F4"/>
    <mergeCell ref="A5:F5"/>
    <mergeCell ref="A6:F6"/>
    <mergeCell ref="A7:F7"/>
    <mergeCell ref="B9:F9"/>
    <mergeCell ref="B10:F10"/>
    <mergeCell ref="A12:F12"/>
    <mergeCell ref="D22:E22"/>
  </mergeCells>
  <pageMargins left="0.51181102362204722" right="0.51181102362204722" top="0.78740157480314965" bottom="0.78740157480314965" header="0.31496062992125984" footer="0.31496062992125984"/>
  <pageSetup paperSize="9" scale="81" orientation="portrait" r:id="rId1"/>
  <headerFooter>
    <oddFooter>&amp;C&amp;8Rua Ferreira Penha, n.º 1.109 – Centro – CEP 69.025-010 - Manaus/AM – Cel.: (0**92) 9152-5321 – e-mail: coeng@ifam.edu.br – Site: www.ifam.edu.br
DEPARTAMENTO DE ENGENHARIA - DE/IF-AM&amp;11
&amp;R&amp;P/&amp;N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0</xdr:col>
                <xdr:colOff>266700</xdr:colOff>
                <xdr:row>1</xdr:row>
                <xdr:rowOff>66675</xdr:rowOff>
              </from>
              <to>
                <xdr:col>1</xdr:col>
                <xdr:colOff>333375</xdr:colOff>
                <xdr:row>5</xdr:row>
                <xdr:rowOff>76200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98"/>
  <sheetViews>
    <sheetView zoomScale="110" zoomScaleNormal="110" workbookViewId="0">
      <selection sqref="A1:H1"/>
    </sheetView>
  </sheetViews>
  <sheetFormatPr defaultRowHeight="15" x14ac:dyDescent="0.25"/>
  <cols>
    <col min="2" max="2" width="9.5703125" customWidth="1"/>
    <col min="3" max="3" width="39.85546875" customWidth="1"/>
    <col min="4" max="4" width="11.140625" customWidth="1"/>
    <col min="5" max="5" width="11" customWidth="1"/>
    <col min="6" max="6" width="9.5703125" bestFit="1" customWidth="1"/>
    <col min="8" max="8" width="10.42578125" customWidth="1"/>
  </cols>
  <sheetData>
    <row r="1" spans="1:8" s="12" customFormat="1" ht="12" x14ac:dyDescent="0.2">
      <c r="A1" s="84" t="s">
        <v>8</v>
      </c>
      <c r="B1" s="84"/>
      <c r="C1" s="84"/>
      <c r="D1" s="84"/>
      <c r="E1" s="84"/>
      <c r="F1" s="84"/>
      <c r="G1" s="84"/>
      <c r="H1" s="84"/>
    </row>
    <row r="2" spans="1:8" s="12" customFormat="1" ht="12" x14ac:dyDescent="0.2">
      <c r="A2" s="84" t="s">
        <v>9</v>
      </c>
      <c r="B2" s="84"/>
      <c r="C2" s="84"/>
      <c r="D2" s="84"/>
      <c r="E2" s="84"/>
      <c r="F2" s="84"/>
      <c r="G2" s="84"/>
      <c r="H2" s="84"/>
    </row>
    <row r="3" spans="1:8" s="12" customFormat="1" ht="12" x14ac:dyDescent="0.2">
      <c r="A3" s="84" t="s">
        <v>10</v>
      </c>
      <c r="B3" s="84"/>
      <c r="C3" s="84"/>
      <c r="D3" s="84"/>
      <c r="E3" s="84"/>
      <c r="F3" s="84"/>
      <c r="G3" s="84"/>
      <c r="H3" s="84"/>
    </row>
    <row r="4" spans="1:8" s="12" customFormat="1" ht="12" x14ac:dyDescent="0.2">
      <c r="A4" s="84" t="s">
        <v>11</v>
      </c>
      <c r="B4" s="84"/>
      <c r="C4" s="84"/>
      <c r="D4" s="84"/>
      <c r="E4" s="84"/>
      <c r="F4" s="84"/>
      <c r="G4" s="84"/>
      <c r="H4" s="84"/>
    </row>
    <row r="5" spans="1:8" s="12" customFormat="1" ht="12" x14ac:dyDescent="0.2">
      <c r="A5" s="84" t="s">
        <v>12</v>
      </c>
      <c r="B5" s="84"/>
      <c r="C5" s="84"/>
      <c r="D5" s="84"/>
      <c r="E5" s="84"/>
      <c r="F5" s="84"/>
      <c r="G5" s="84"/>
      <c r="H5" s="84"/>
    </row>
    <row r="6" spans="1:8" s="12" customFormat="1" ht="12" x14ac:dyDescent="0.2">
      <c r="A6" s="84" t="s">
        <v>13</v>
      </c>
      <c r="B6" s="84"/>
      <c r="C6" s="84"/>
      <c r="D6" s="84"/>
      <c r="E6" s="84"/>
      <c r="F6" s="84"/>
      <c r="G6" s="84"/>
      <c r="H6" s="84"/>
    </row>
    <row r="7" spans="1:8" s="12" customFormat="1" ht="12" x14ac:dyDescent="0.2">
      <c r="A7" s="84" t="s">
        <v>14</v>
      </c>
      <c r="B7" s="84"/>
      <c r="C7" s="84"/>
      <c r="D7" s="84"/>
      <c r="E7" s="84"/>
      <c r="F7" s="84"/>
      <c r="G7" s="84"/>
      <c r="H7" s="84"/>
    </row>
    <row r="8" spans="1:8" s="12" customFormat="1" ht="12" x14ac:dyDescent="0.2">
      <c r="A8" s="13"/>
      <c r="B8" s="14"/>
      <c r="C8" s="15"/>
      <c r="D8" s="15"/>
      <c r="E8" s="15"/>
      <c r="F8" s="15"/>
      <c r="G8" s="15"/>
      <c r="H8" s="15"/>
    </row>
    <row r="9" spans="1:8" s="12" customFormat="1" ht="27" customHeight="1" x14ac:dyDescent="0.2">
      <c r="A9" s="16" t="s">
        <v>15</v>
      </c>
      <c r="B9" s="79" t="str">
        <f>'Planilha Orçament'!B9:F9</f>
        <v>PROJETO BÁSICO N.º 004/2014 PARA CONTRATAÇÃO DE EMPRESA ESPECIALIZADA EM ACOMPANHAMENTO, CONTROLE, CONSULTORIA E FISCALIZAÇÃO DE OBRAS E SERVIÇOS DE ENGENHARIA PARA O IFAM</v>
      </c>
      <c r="C9" s="79"/>
      <c r="D9" s="79"/>
      <c r="E9" s="79"/>
      <c r="F9" s="79"/>
      <c r="G9" s="79"/>
      <c r="H9" s="79"/>
    </row>
    <row r="10" spans="1:8" s="12" customFormat="1" ht="25.5" customHeight="1" x14ac:dyDescent="0.2">
      <c r="A10" s="16" t="s">
        <v>16</v>
      </c>
      <c r="B10" s="79" t="str">
        <f>'Planilha Orçament'!B10:F10</f>
        <v>INSTITUTO FEDERAL DE EDUCAÇÃO, CIÊNCIA E TECNOLOGIA DO AMAZONAS - REITORIA E CAMPI NO ESTADO DO AMAZONAS.</v>
      </c>
      <c r="C10" s="79"/>
      <c r="D10" s="79"/>
      <c r="E10" s="79"/>
      <c r="F10" s="79"/>
      <c r="G10" s="79"/>
      <c r="H10" s="79"/>
    </row>
    <row r="11" spans="1:8" s="12" customFormat="1" ht="5.0999999999999996" customHeight="1" x14ac:dyDescent="0.2">
      <c r="A11" s="19"/>
      <c r="B11" s="20"/>
      <c r="C11" s="20"/>
      <c r="D11" s="20"/>
      <c r="E11" s="20"/>
      <c r="F11" s="20"/>
      <c r="G11" s="20"/>
      <c r="H11" s="20"/>
    </row>
    <row r="12" spans="1:8" s="12" customFormat="1" ht="12" x14ac:dyDescent="0.2">
      <c r="A12" s="85" t="s">
        <v>18</v>
      </c>
      <c r="B12" s="85"/>
      <c r="C12" s="85"/>
      <c r="D12" s="85"/>
      <c r="E12" s="85"/>
      <c r="F12" s="85"/>
      <c r="G12" s="85"/>
      <c r="H12" s="85"/>
    </row>
    <row r="13" spans="1:8" s="12" customFormat="1" ht="5.0999999999999996" customHeight="1" x14ac:dyDescent="0.2">
      <c r="A13" s="19"/>
      <c r="B13" s="19"/>
      <c r="C13" s="19"/>
      <c r="D13" s="19"/>
      <c r="E13" s="19"/>
      <c r="F13" s="19"/>
      <c r="G13" s="19"/>
      <c r="H13" s="19"/>
    </row>
    <row r="14" spans="1:8" s="12" customFormat="1" ht="24" x14ac:dyDescent="0.2">
      <c r="A14" s="21" t="s">
        <v>0</v>
      </c>
      <c r="B14" s="21" t="s">
        <v>19</v>
      </c>
      <c r="C14" s="22" t="s">
        <v>1</v>
      </c>
      <c r="D14" s="23" t="s">
        <v>20</v>
      </c>
      <c r="E14" s="23" t="s">
        <v>2</v>
      </c>
      <c r="F14" s="24" t="s">
        <v>21</v>
      </c>
      <c r="G14" s="25" t="s">
        <v>22</v>
      </c>
      <c r="H14" s="25" t="s">
        <v>5</v>
      </c>
    </row>
    <row r="15" spans="1:8" s="12" customFormat="1" ht="22.5" x14ac:dyDescent="0.2">
      <c r="A15" s="48" t="s">
        <v>23</v>
      </c>
      <c r="B15" s="48"/>
      <c r="C15" s="49" t="s">
        <v>41</v>
      </c>
      <c r="D15" s="50"/>
      <c r="E15" s="50" t="str">
        <f>'Planilha Orçament'!C15</f>
        <v>UNIDxMÊS</v>
      </c>
      <c r="F15" s="51"/>
      <c r="G15" s="52"/>
      <c r="H15" s="52"/>
    </row>
    <row r="16" spans="1:8" s="12" customFormat="1" ht="12" x14ac:dyDescent="0.2">
      <c r="A16" s="41" t="s">
        <v>24</v>
      </c>
      <c r="B16" s="42" t="s">
        <v>25</v>
      </c>
      <c r="C16" s="43" t="s">
        <v>38</v>
      </c>
      <c r="D16" s="44" t="s">
        <v>26</v>
      </c>
      <c r="E16" s="45" t="s">
        <v>39</v>
      </c>
      <c r="F16" s="46">
        <v>1</v>
      </c>
      <c r="G16" s="47">
        <f>8.5*724</f>
        <v>6154</v>
      </c>
      <c r="H16" s="47">
        <f>F16*G16</f>
        <v>6154</v>
      </c>
    </row>
    <row r="17" spans="1:8" s="12" customFormat="1" ht="12" x14ac:dyDescent="0.2">
      <c r="A17" s="26" t="s">
        <v>28</v>
      </c>
      <c r="B17" s="28" t="s">
        <v>118</v>
      </c>
      <c r="C17" s="33" t="s">
        <v>40</v>
      </c>
      <c r="D17" s="29" t="s">
        <v>29</v>
      </c>
      <c r="E17" s="27" t="s">
        <v>30</v>
      </c>
      <c r="F17" s="34">
        <v>8.3333000000000004E-2</v>
      </c>
      <c r="G17" s="36">
        <v>167.68</v>
      </c>
      <c r="H17" s="35">
        <f t="shared" ref="H17" si="0">F17*G17</f>
        <v>13.973277440000002</v>
      </c>
    </row>
    <row r="18" spans="1:8" s="12" customFormat="1" ht="12" x14ac:dyDescent="0.2">
      <c r="A18" s="83" t="s">
        <v>31</v>
      </c>
      <c r="B18" s="83"/>
      <c r="C18" s="83"/>
      <c r="D18" s="83"/>
      <c r="E18" s="83"/>
      <c r="F18" s="83"/>
      <c r="G18" s="83"/>
      <c r="H18" s="37">
        <f>SUMIF(D16:D17,"MO",H16:H17)</f>
        <v>6154</v>
      </c>
    </row>
    <row r="19" spans="1:8" s="12" customFormat="1" ht="12" x14ac:dyDescent="0.2">
      <c r="A19" s="83" t="s">
        <v>32</v>
      </c>
      <c r="B19" s="83"/>
      <c r="C19" s="83"/>
      <c r="D19" s="83"/>
      <c r="E19" s="83"/>
      <c r="F19" s="83"/>
      <c r="G19" s="83"/>
      <c r="H19" s="37">
        <f>SUMIF(D16:D17,"MAT",H16:H17)</f>
        <v>13.973277440000002</v>
      </c>
    </row>
    <row r="20" spans="1:8" s="12" customFormat="1" ht="12" x14ac:dyDescent="0.2">
      <c r="A20" s="83" t="s">
        <v>33</v>
      </c>
      <c r="B20" s="83"/>
      <c r="C20" s="83"/>
      <c r="D20" s="83"/>
      <c r="E20" s="83"/>
      <c r="F20" s="83"/>
      <c r="G20" s="39">
        <v>0.71560000000000001</v>
      </c>
      <c r="H20" s="37">
        <f>(G20)*H18</f>
        <v>4403.8024000000005</v>
      </c>
    </row>
    <row r="21" spans="1:8" s="12" customFormat="1" ht="12" x14ac:dyDescent="0.2">
      <c r="A21" s="83" t="s">
        <v>34</v>
      </c>
      <c r="B21" s="83"/>
      <c r="C21" s="83"/>
      <c r="D21" s="83"/>
      <c r="E21" s="83"/>
      <c r="F21" s="83"/>
      <c r="G21" s="39">
        <v>0.24829999999999999</v>
      </c>
      <c r="H21" s="37">
        <f>TRUNC(SUM(H18:H20)*G21,2)</f>
        <v>2624.97</v>
      </c>
    </row>
    <row r="22" spans="1:8" s="12" customFormat="1" ht="12" x14ac:dyDescent="0.2">
      <c r="A22" s="83" t="s">
        <v>35</v>
      </c>
      <c r="B22" s="83"/>
      <c r="C22" s="83"/>
      <c r="D22" s="83"/>
      <c r="E22" s="83"/>
      <c r="F22" s="83"/>
      <c r="G22" s="83"/>
      <c r="H22" s="37">
        <f>ROUND(H20+H19+H18,2)</f>
        <v>10571.78</v>
      </c>
    </row>
    <row r="23" spans="1:8" s="12" customFormat="1" ht="16.5" customHeight="1" x14ac:dyDescent="0.2">
      <c r="A23" s="83" t="s">
        <v>36</v>
      </c>
      <c r="B23" s="83"/>
      <c r="C23" s="83"/>
      <c r="D23" s="83"/>
      <c r="E23" s="83"/>
      <c r="F23" s="83"/>
      <c r="G23" s="83"/>
      <c r="H23" s="38">
        <f>TRUNC(H21+H22,2)</f>
        <v>13196.75</v>
      </c>
    </row>
    <row r="24" spans="1:8" s="12" customFormat="1" x14ac:dyDescent="0.25">
      <c r="A24"/>
      <c r="B24"/>
      <c r="C24"/>
      <c r="D24"/>
      <c r="E24"/>
      <c r="F24"/>
      <c r="G24"/>
      <c r="H24"/>
    </row>
    <row r="25" spans="1:8" s="12" customFormat="1" ht="22.5" x14ac:dyDescent="0.2">
      <c r="A25" s="48" t="s">
        <v>43</v>
      </c>
      <c r="B25" s="48"/>
      <c r="C25" s="49" t="s">
        <v>49</v>
      </c>
      <c r="D25" s="50"/>
      <c r="E25" s="50" t="s">
        <v>42</v>
      </c>
      <c r="F25" s="51"/>
      <c r="G25" s="52"/>
      <c r="H25" s="52"/>
    </row>
    <row r="26" spans="1:8" s="12" customFormat="1" ht="12" x14ac:dyDescent="0.2">
      <c r="A26" s="41" t="s">
        <v>44</v>
      </c>
      <c r="B26" s="42" t="s">
        <v>25</v>
      </c>
      <c r="C26" s="43" t="s">
        <v>77</v>
      </c>
      <c r="D26" s="44" t="s">
        <v>26</v>
      </c>
      <c r="E26" s="45" t="s">
        <v>39</v>
      </c>
      <c r="F26" s="46">
        <v>1</v>
      </c>
      <c r="G26" s="47">
        <f>8.5*724</f>
        <v>6154</v>
      </c>
      <c r="H26" s="47">
        <f>F26*G26</f>
        <v>6154</v>
      </c>
    </row>
    <row r="27" spans="1:8" s="12" customFormat="1" ht="12" x14ac:dyDescent="0.2">
      <c r="A27" s="26" t="s">
        <v>45</v>
      </c>
      <c r="B27" s="28" t="s">
        <v>118</v>
      </c>
      <c r="C27" s="33" t="s">
        <v>40</v>
      </c>
      <c r="D27" s="29" t="s">
        <v>29</v>
      </c>
      <c r="E27" s="27" t="s">
        <v>30</v>
      </c>
      <c r="F27" s="34">
        <v>8.3333299999999999E-2</v>
      </c>
      <c r="G27" s="36">
        <v>167.68</v>
      </c>
      <c r="H27" s="35">
        <f t="shared" ref="H27" si="1">F27*G27</f>
        <v>13.973327744000001</v>
      </c>
    </row>
    <row r="28" spans="1:8" s="12" customFormat="1" ht="12" x14ac:dyDescent="0.2">
      <c r="A28" s="83" t="s">
        <v>31</v>
      </c>
      <c r="B28" s="83"/>
      <c r="C28" s="83"/>
      <c r="D28" s="83"/>
      <c r="E28" s="83"/>
      <c r="F28" s="83"/>
      <c r="G28" s="83"/>
      <c r="H28" s="37">
        <f>SUMIF(D26:D27,"MO",H26:H27)</f>
        <v>6154</v>
      </c>
    </row>
    <row r="29" spans="1:8" s="12" customFormat="1" ht="12" x14ac:dyDescent="0.2">
      <c r="A29" s="83" t="s">
        <v>32</v>
      </c>
      <c r="B29" s="83"/>
      <c r="C29" s="83"/>
      <c r="D29" s="83"/>
      <c r="E29" s="83"/>
      <c r="F29" s="83"/>
      <c r="G29" s="83"/>
      <c r="H29" s="37">
        <f>SUMIF(D26:D27,"MAT",H26:H27)</f>
        <v>13.973327744000001</v>
      </c>
    </row>
    <row r="30" spans="1:8" s="12" customFormat="1" ht="12" x14ac:dyDescent="0.2">
      <c r="A30" s="83" t="s">
        <v>33</v>
      </c>
      <c r="B30" s="83"/>
      <c r="C30" s="83"/>
      <c r="D30" s="83"/>
      <c r="E30" s="83"/>
      <c r="F30" s="83"/>
      <c r="G30" s="39">
        <v>0.71560000000000001</v>
      </c>
      <c r="H30" s="37">
        <f>(G30)*H28</f>
        <v>4403.8024000000005</v>
      </c>
    </row>
    <row r="31" spans="1:8" s="12" customFormat="1" ht="12" x14ac:dyDescent="0.2">
      <c r="A31" s="83" t="s">
        <v>34</v>
      </c>
      <c r="B31" s="83"/>
      <c r="C31" s="83"/>
      <c r="D31" s="83"/>
      <c r="E31" s="83"/>
      <c r="F31" s="83"/>
      <c r="G31" s="39">
        <v>0.24829999999999999</v>
      </c>
      <c r="H31" s="37">
        <f>TRUNC(SUM(H28:H30)*G31,2)</f>
        <v>2624.97</v>
      </c>
    </row>
    <row r="32" spans="1:8" s="12" customFormat="1" ht="12" x14ac:dyDescent="0.2">
      <c r="A32" s="83" t="s">
        <v>35</v>
      </c>
      <c r="B32" s="83"/>
      <c r="C32" s="83"/>
      <c r="D32" s="83"/>
      <c r="E32" s="83"/>
      <c r="F32" s="83"/>
      <c r="G32" s="83"/>
      <c r="H32" s="37">
        <f>ROUND(H30+H29+H28,2)</f>
        <v>10571.78</v>
      </c>
    </row>
    <row r="33" spans="1:8" s="12" customFormat="1" ht="16.5" customHeight="1" x14ac:dyDescent="0.2">
      <c r="A33" s="83" t="s">
        <v>36</v>
      </c>
      <c r="B33" s="83"/>
      <c r="C33" s="83"/>
      <c r="D33" s="83"/>
      <c r="E33" s="83"/>
      <c r="F33" s="83"/>
      <c r="G33" s="83"/>
      <c r="H33" s="38">
        <f>TRUNC(H31+H32,2)</f>
        <v>13196.75</v>
      </c>
    </row>
    <row r="34" spans="1:8" s="12" customFormat="1" x14ac:dyDescent="0.25">
      <c r="A34"/>
      <c r="B34"/>
      <c r="C34"/>
      <c r="D34"/>
      <c r="E34"/>
      <c r="F34"/>
      <c r="G34"/>
      <c r="H34"/>
    </row>
    <row r="35" spans="1:8" s="12" customFormat="1" ht="22.5" x14ac:dyDescent="0.2">
      <c r="A35" s="48" t="s">
        <v>46</v>
      </c>
      <c r="B35" s="48"/>
      <c r="C35" s="49" t="s">
        <v>50</v>
      </c>
      <c r="D35" s="50"/>
      <c r="E35" s="50" t="s">
        <v>42</v>
      </c>
      <c r="F35" s="51"/>
      <c r="G35" s="52"/>
      <c r="H35" s="52"/>
    </row>
    <row r="36" spans="1:8" s="12" customFormat="1" ht="22.5" x14ac:dyDescent="0.2">
      <c r="A36" s="41" t="s">
        <v>47</v>
      </c>
      <c r="B36" s="42" t="s">
        <v>25</v>
      </c>
      <c r="C36" s="43" t="s">
        <v>50</v>
      </c>
      <c r="D36" s="44" t="s">
        <v>26</v>
      </c>
      <c r="E36" s="45" t="s">
        <v>39</v>
      </c>
      <c r="F36" s="46">
        <v>1</v>
      </c>
      <c r="G36" s="47">
        <f>8.5*724</f>
        <v>6154</v>
      </c>
      <c r="H36" s="47">
        <f>F36*G36</f>
        <v>6154</v>
      </c>
    </row>
    <row r="37" spans="1:8" s="12" customFormat="1" ht="12" x14ac:dyDescent="0.2">
      <c r="A37" s="26" t="s">
        <v>48</v>
      </c>
      <c r="B37" s="28" t="s">
        <v>118</v>
      </c>
      <c r="C37" s="33" t="s">
        <v>40</v>
      </c>
      <c r="D37" s="29" t="s">
        <v>29</v>
      </c>
      <c r="E37" s="27" t="s">
        <v>30</v>
      </c>
      <c r="F37" s="34">
        <v>0.16666700000000001</v>
      </c>
      <c r="G37" s="36">
        <v>167.68</v>
      </c>
      <c r="H37" s="35">
        <f t="shared" ref="H37" si="2">F37*G37</f>
        <v>27.946722560000001</v>
      </c>
    </row>
    <row r="38" spans="1:8" s="12" customFormat="1" ht="12" x14ac:dyDescent="0.2">
      <c r="A38" s="83" t="s">
        <v>31</v>
      </c>
      <c r="B38" s="83"/>
      <c r="C38" s="83"/>
      <c r="D38" s="83"/>
      <c r="E38" s="83"/>
      <c r="F38" s="83"/>
      <c r="G38" s="83"/>
      <c r="H38" s="37">
        <f>SUMIF(D36:D37,"MO",H36:H37)</f>
        <v>6154</v>
      </c>
    </row>
    <row r="39" spans="1:8" s="12" customFormat="1" ht="12" x14ac:dyDescent="0.2">
      <c r="A39" s="83" t="s">
        <v>32</v>
      </c>
      <c r="B39" s="83"/>
      <c r="C39" s="83"/>
      <c r="D39" s="83"/>
      <c r="E39" s="83"/>
      <c r="F39" s="83"/>
      <c r="G39" s="83"/>
      <c r="H39" s="37">
        <f>SUMIF(D36:D37,"MAT",H36:H37)</f>
        <v>27.946722560000001</v>
      </c>
    </row>
    <row r="40" spans="1:8" s="12" customFormat="1" ht="12" x14ac:dyDescent="0.2">
      <c r="A40" s="83" t="s">
        <v>33</v>
      </c>
      <c r="B40" s="83"/>
      <c r="C40" s="83"/>
      <c r="D40" s="83"/>
      <c r="E40" s="83"/>
      <c r="F40" s="83"/>
      <c r="G40" s="39">
        <v>0.71560000000000001</v>
      </c>
      <c r="H40" s="37">
        <f>(G40)*H38</f>
        <v>4403.8024000000005</v>
      </c>
    </row>
    <row r="41" spans="1:8" s="12" customFormat="1" ht="12" x14ac:dyDescent="0.2">
      <c r="A41" s="83" t="s">
        <v>34</v>
      </c>
      <c r="B41" s="83"/>
      <c r="C41" s="83"/>
      <c r="D41" s="83"/>
      <c r="E41" s="83"/>
      <c r="F41" s="83"/>
      <c r="G41" s="39">
        <v>0.24829999999999999</v>
      </c>
      <c r="H41" s="37">
        <f>TRUNC(SUM(H38:H40)*G41,2)</f>
        <v>2628.44</v>
      </c>
    </row>
    <row r="42" spans="1:8" s="12" customFormat="1" ht="12" x14ac:dyDescent="0.2">
      <c r="A42" s="83" t="s">
        <v>35</v>
      </c>
      <c r="B42" s="83"/>
      <c r="C42" s="83"/>
      <c r="D42" s="83"/>
      <c r="E42" s="83"/>
      <c r="F42" s="83"/>
      <c r="G42" s="83"/>
      <c r="H42" s="37">
        <f>ROUND(H40+H39+H38,2)</f>
        <v>10585.75</v>
      </c>
    </row>
    <row r="43" spans="1:8" s="12" customFormat="1" ht="16.5" customHeight="1" x14ac:dyDescent="0.2">
      <c r="A43" s="83" t="s">
        <v>36</v>
      </c>
      <c r="B43" s="83"/>
      <c r="C43" s="83"/>
      <c r="D43" s="83"/>
      <c r="E43" s="83"/>
      <c r="F43" s="83"/>
      <c r="G43" s="83"/>
      <c r="H43" s="38">
        <f>TRUNC(H41+H42,2)</f>
        <v>13214.19</v>
      </c>
    </row>
    <row r="45" spans="1:8" s="12" customFormat="1" ht="22.5" x14ac:dyDescent="0.2">
      <c r="A45" s="48" t="s">
        <v>52</v>
      </c>
      <c r="B45" s="48"/>
      <c r="C45" s="49" t="s">
        <v>56</v>
      </c>
      <c r="D45" s="50"/>
      <c r="E45" s="50" t="s">
        <v>42</v>
      </c>
      <c r="F45" s="51"/>
      <c r="G45" s="52"/>
      <c r="H45" s="52"/>
    </row>
    <row r="46" spans="1:8" s="12" customFormat="1" ht="12" x14ac:dyDescent="0.2">
      <c r="A46" s="41" t="s">
        <v>53</v>
      </c>
      <c r="B46" s="42" t="s">
        <v>25</v>
      </c>
      <c r="C46" s="43" t="s">
        <v>55</v>
      </c>
      <c r="D46" s="44" t="s">
        <v>26</v>
      </c>
      <c r="E46" s="45" t="s">
        <v>39</v>
      </c>
      <c r="F46" s="46">
        <v>1</v>
      </c>
      <c r="G46" s="47">
        <f>9*724</f>
        <v>6516</v>
      </c>
      <c r="H46" s="47">
        <f>F46*G46</f>
        <v>6516</v>
      </c>
    </row>
    <row r="47" spans="1:8" s="12" customFormat="1" ht="12" x14ac:dyDescent="0.2">
      <c r="A47" s="26" t="s">
        <v>54</v>
      </c>
      <c r="B47" s="28" t="s">
        <v>118</v>
      </c>
      <c r="C47" s="33" t="s">
        <v>40</v>
      </c>
      <c r="D47" s="29" t="s">
        <v>29</v>
      </c>
      <c r="E47" s="27" t="s">
        <v>30</v>
      </c>
      <c r="F47" s="34">
        <v>8.3330000000000001E-2</v>
      </c>
      <c r="G47" s="36">
        <v>167.68</v>
      </c>
      <c r="H47" s="35">
        <f t="shared" ref="H47" si="3">F47*G47</f>
        <v>13.9727744</v>
      </c>
    </row>
    <row r="48" spans="1:8" s="12" customFormat="1" ht="12" x14ac:dyDescent="0.2">
      <c r="A48" s="83" t="s">
        <v>31</v>
      </c>
      <c r="B48" s="83"/>
      <c r="C48" s="83"/>
      <c r="D48" s="83"/>
      <c r="E48" s="83"/>
      <c r="F48" s="83"/>
      <c r="G48" s="83"/>
      <c r="H48" s="37">
        <f>SUMIF(D46:D47,"MO",H46:H47)</f>
        <v>6516</v>
      </c>
    </row>
    <row r="49" spans="1:8" s="12" customFormat="1" ht="12" x14ac:dyDescent="0.2">
      <c r="A49" s="83" t="s">
        <v>32</v>
      </c>
      <c r="B49" s="83"/>
      <c r="C49" s="83"/>
      <c r="D49" s="83"/>
      <c r="E49" s="83"/>
      <c r="F49" s="83"/>
      <c r="G49" s="83"/>
      <c r="H49" s="37">
        <f>SUMIF(D46:D47,"MAT",H46:H47)</f>
        <v>13.9727744</v>
      </c>
    </row>
    <row r="50" spans="1:8" s="12" customFormat="1" ht="12" x14ac:dyDescent="0.2">
      <c r="A50" s="83" t="s">
        <v>33</v>
      </c>
      <c r="B50" s="83"/>
      <c r="C50" s="83"/>
      <c r="D50" s="83"/>
      <c r="E50" s="83"/>
      <c r="F50" s="83"/>
      <c r="G50" s="39">
        <v>0.71560000000000001</v>
      </c>
      <c r="H50" s="37">
        <f>(G50)*H48</f>
        <v>4662.8496000000005</v>
      </c>
    </row>
    <row r="51" spans="1:8" s="12" customFormat="1" ht="12" x14ac:dyDescent="0.2">
      <c r="A51" s="83" t="s">
        <v>34</v>
      </c>
      <c r="B51" s="83"/>
      <c r="C51" s="83"/>
      <c r="D51" s="83"/>
      <c r="E51" s="83"/>
      <c r="F51" s="83"/>
      <c r="G51" s="39">
        <v>0.24829999999999999</v>
      </c>
      <c r="H51" s="37">
        <f>TRUNC(SUM(H48:H50)*G51,2)</f>
        <v>2779.17</v>
      </c>
    </row>
    <row r="52" spans="1:8" s="12" customFormat="1" ht="12" x14ac:dyDescent="0.2">
      <c r="A52" s="83" t="s">
        <v>35</v>
      </c>
      <c r="B52" s="83"/>
      <c r="C52" s="83"/>
      <c r="D52" s="83"/>
      <c r="E52" s="83"/>
      <c r="F52" s="83"/>
      <c r="G52" s="83"/>
      <c r="H52" s="37">
        <f>ROUND(H50+H49+H48,2)</f>
        <v>11192.82</v>
      </c>
    </row>
    <row r="53" spans="1:8" s="12" customFormat="1" ht="16.5" customHeight="1" x14ac:dyDescent="0.2">
      <c r="A53" s="83" t="s">
        <v>36</v>
      </c>
      <c r="B53" s="83"/>
      <c r="C53" s="83"/>
      <c r="D53" s="83"/>
      <c r="E53" s="83"/>
      <c r="F53" s="83"/>
      <c r="G53" s="83"/>
      <c r="H53" s="38">
        <f>TRUNC(H51+H52,2)</f>
        <v>13971.99</v>
      </c>
    </row>
    <row r="55" spans="1:8" s="12" customFormat="1" ht="45" x14ac:dyDescent="0.2">
      <c r="A55" s="48" t="s">
        <v>57</v>
      </c>
      <c r="B55" s="48"/>
      <c r="C55" s="49" t="s">
        <v>119</v>
      </c>
      <c r="D55" s="50"/>
      <c r="E55" s="50" t="s">
        <v>2</v>
      </c>
      <c r="F55" s="51"/>
      <c r="G55" s="52"/>
      <c r="H55" s="52"/>
    </row>
    <row r="56" spans="1:8" s="12" customFormat="1" ht="22.5" x14ac:dyDescent="0.2">
      <c r="A56" s="41" t="s">
        <v>58</v>
      </c>
      <c r="B56" s="28" t="s">
        <v>118</v>
      </c>
      <c r="C56" s="43" t="s">
        <v>72</v>
      </c>
      <c r="D56" s="44" t="s">
        <v>29</v>
      </c>
      <c r="E56" s="45" t="s">
        <v>30</v>
      </c>
      <c r="F56" s="46">
        <v>1</v>
      </c>
      <c r="G56" s="47">
        <v>850</v>
      </c>
      <c r="H56" s="47">
        <f>F56*G56</f>
        <v>850</v>
      </c>
    </row>
    <row r="57" spans="1:8" s="12" customFormat="1" ht="12" x14ac:dyDescent="0.2">
      <c r="A57" s="41" t="s">
        <v>59</v>
      </c>
      <c r="B57" s="28" t="s">
        <v>118</v>
      </c>
      <c r="C57" s="43" t="s">
        <v>74</v>
      </c>
      <c r="D57" s="44" t="s">
        <v>29</v>
      </c>
      <c r="E57" s="45" t="s">
        <v>30</v>
      </c>
      <c r="F57" s="46">
        <v>1</v>
      </c>
      <c r="G57" s="47">
        <v>21.57</v>
      </c>
      <c r="H57" s="47">
        <f>F57*G57</f>
        <v>21.57</v>
      </c>
    </row>
    <row r="58" spans="1:8" s="12" customFormat="1" ht="12" x14ac:dyDescent="0.2">
      <c r="A58" s="41" t="s">
        <v>60</v>
      </c>
      <c r="B58" s="28" t="s">
        <v>118</v>
      </c>
      <c r="C58" s="43" t="s">
        <v>75</v>
      </c>
      <c r="D58" s="44" t="s">
        <v>29</v>
      </c>
      <c r="E58" s="45" t="s">
        <v>30</v>
      </c>
      <c r="F58" s="46">
        <v>1</v>
      </c>
      <c r="G58" s="47">
        <v>252.78</v>
      </c>
      <c r="H58" s="47">
        <f>F58*G58</f>
        <v>252.78</v>
      </c>
    </row>
    <row r="59" spans="1:8" s="12" customFormat="1" ht="12" x14ac:dyDescent="0.2">
      <c r="A59" s="41" t="s">
        <v>78</v>
      </c>
      <c r="B59" s="28" t="s">
        <v>70</v>
      </c>
      <c r="C59" s="33" t="s">
        <v>71</v>
      </c>
      <c r="D59" s="29" t="s">
        <v>26</v>
      </c>
      <c r="E59" s="27" t="s">
        <v>27</v>
      </c>
      <c r="F59" s="34">
        <v>0.25</v>
      </c>
      <c r="G59" s="36">
        <v>6.24</v>
      </c>
      <c r="H59" s="47">
        <f t="shared" ref="H59" si="4">F59*G59</f>
        <v>1.56</v>
      </c>
    </row>
    <row r="60" spans="1:8" s="12" customFormat="1" ht="12" x14ac:dyDescent="0.2">
      <c r="A60" s="83" t="s">
        <v>31</v>
      </c>
      <c r="B60" s="83"/>
      <c r="C60" s="83"/>
      <c r="D60" s="83"/>
      <c r="E60" s="83"/>
      <c r="F60" s="83"/>
      <c r="G60" s="83"/>
      <c r="H60" s="37">
        <f>SUMIF(D56:D59,"MO",H56:H59)</f>
        <v>1.56</v>
      </c>
    </row>
    <row r="61" spans="1:8" s="12" customFormat="1" ht="12" x14ac:dyDescent="0.2">
      <c r="A61" s="83" t="s">
        <v>32</v>
      </c>
      <c r="B61" s="83"/>
      <c r="C61" s="83"/>
      <c r="D61" s="83"/>
      <c r="E61" s="83"/>
      <c r="F61" s="83"/>
      <c r="G61" s="83"/>
      <c r="H61" s="37">
        <f>SUMIF(D56:D59,"MAT",H56:H59)</f>
        <v>1124.3500000000001</v>
      </c>
    </row>
    <row r="62" spans="1:8" s="12" customFormat="1" ht="12" x14ac:dyDescent="0.2">
      <c r="A62" s="83" t="s">
        <v>33</v>
      </c>
      <c r="B62" s="83"/>
      <c r="C62" s="83"/>
      <c r="D62" s="83"/>
      <c r="E62" s="83"/>
      <c r="F62" s="83"/>
      <c r="G62" s="39">
        <v>1.1422000000000001</v>
      </c>
      <c r="H62" s="37">
        <f>(G62)*H60</f>
        <v>1.7818320000000003</v>
      </c>
    </row>
    <row r="63" spans="1:8" s="12" customFormat="1" ht="12" x14ac:dyDescent="0.2">
      <c r="A63" s="83" t="s">
        <v>34</v>
      </c>
      <c r="B63" s="83"/>
      <c r="C63" s="83"/>
      <c r="D63" s="83"/>
      <c r="E63" s="83"/>
      <c r="F63" s="83"/>
      <c r="G63" s="39">
        <v>0.24829999999999999</v>
      </c>
      <c r="H63" s="37">
        <f>TRUNC(SUM(H60:H62)*G63,2)</f>
        <v>280</v>
      </c>
    </row>
    <row r="64" spans="1:8" s="12" customFormat="1" ht="12" x14ac:dyDescent="0.2">
      <c r="A64" s="83" t="s">
        <v>35</v>
      </c>
      <c r="B64" s="83"/>
      <c r="C64" s="83"/>
      <c r="D64" s="83"/>
      <c r="E64" s="83"/>
      <c r="F64" s="83"/>
      <c r="G64" s="83"/>
      <c r="H64" s="37">
        <f>ROUND(H62+H61+H60,2)</f>
        <v>1127.69</v>
      </c>
    </row>
    <row r="65" spans="1:8" s="12" customFormat="1" ht="16.5" customHeight="1" x14ac:dyDescent="0.2">
      <c r="A65" s="83" t="s">
        <v>36</v>
      </c>
      <c r="B65" s="83"/>
      <c r="C65" s="83"/>
      <c r="D65" s="83"/>
      <c r="E65" s="83"/>
      <c r="F65" s="83"/>
      <c r="G65" s="83"/>
      <c r="H65" s="38">
        <f>TRUNC(H63+H64,2)</f>
        <v>1407.69</v>
      </c>
    </row>
    <row r="67" spans="1:8" s="12" customFormat="1" ht="22.5" x14ac:dyDescent="0.2">
      <c r="A67" s="48" t="s">
        <v>61</v>
      </c>
      <c r="B67" s="48"/>
      <c r="C67" s="49" t="s">
        <v>116</v>
      </c>
      <c r="D67" s="50"/>
      <c r="E67" s="50" t="s">
        <v>86</v>
      </c>
      <c r="F67" s="51"/>
      <c r="G67" s="52"/>
      <c r="H67" s="52"/>
    </row>
    <row r="68" spans="1:8" s="12" customFormat="1" ht="22.5" x14ac:dyDescent="0.2">
      <c r="A68" s="66" t="s">
        <v>62</v>
      </c>
      <c r="B68" s="67" t="s">
        <v>90</v>
      </c>
      <c r="C68" s="68" t="s">
        <v>89</v>
      </c>
      <c r="D68" s="69" t="s">
        <v>29</v>
      </c>
      <c r="E68" s="70" t="s">
        <v>91</v>
      </c>
      <c r="F68" s="75">
        <v>1.6667000000000001E-2</v>
      </c>
      <c r="G68" s="47"/>
      <c r="H68" s="47"/>
    </row>
    <row r="69" spans="1:8" s="12" customFormat="1" ht="22.5" x14ac:dyDescent="0.2">
      <c r="A69" s="66" t="s">
        <v>92</v>
      </c>
      <c r="B69" s="67" t="s">
        <v>93</v>
      </c>
      <c r="C69" s="68" t="s">
        <v>94</v>
      </c>
      <c r="D69" s="69" t="s">
        <v>29</v>
      </c>
      <c r="E69" s="70" t="s">
        <v>27</v>
      </c>
      <c r="F69" s="75">
        <v>1</v>
      </c>
      <c r="G69" s="47"/>
      <c r="H69" s="47"/>
    </row>
    <row r="70" spans="1:8" s="12" customFormat="1" ht="12" x14ac:dyDescent="0.2">
      <c r="A70" s="41" t="s">
        <v>95</v>
      </c>
      <c r="B70" s="42" t="s">
        <v>114</v>
      </c>
      <c r="C70" s="43" t="s">
        <v>115</v>
      </c>
      <c r="D70" s="44" t="s">
        <v>29</v>
      </c>
      <c r="E70" s="45" t="s">
        <v>30</v>
      </c>
      <c r="F70" s="76">
        <v>9.1000000000000003E-5</v>
      </c>
      <c r="G70" s="47">
        <v>49268</v>
      </c>
      <c r="H70" s="47">
        <f>$F$68*F69*F70*G70</f>
        <v>7.4724627796000004E-2</v>
      </c>
    </row>
    <row r="71" spans="1:8" s="12" customFormat="1" ht="12" x14ac:dyDescent="0.2">
      <c r="A71" s="66" t="s">
        <v>96</v>
      </c>
      <c r="B71" s="67" t="s">
        <v>97</v>
      </c>
      <c r="C71" s="68" t="s">
        <v>98</v>
      </c>
      <c r="D71" s="69" t="s">
        <v>29</v>
      </c>
      <c r="E71" s="70" t="s">
        <v>27</v>
      </c>
      <c r="F71" s="75">
        <v>1</v>
      </c>
      <c r="G71" s="47"/>
      <c r="H71" s="47"/>
    </row>
    <row r="72" spans="1:8" s="12" customFormat="1" ht="12" x14ac:dyDescent="0.2">
      <c r="A72" s="41" t="s">
        <v>105</v>
      </c>
      <c r="B72" s="42" t="s">
        <v>114</v>
      </c>
      <c r="C72" s="43" t="s">
        <v>115</v>
      </c>
      <c r="D72" s="44" t="s">
        <v>29</v>
      </c>
      <c r="E72" s="45" t="s">
        <v>30</v>
      </c>
      <c r="F72" s="76">
        <v>3.8399999999999998E-5</v>
      </c>
      <c r="G72" s="47">
        <v>49268</v>
      </c>
      <c r="H72" s="47">
        <f>$F$68*F71*F72*G72</f>
        <v>3.1532150630400005E-2</v>
      </c>
    </row>
    <row r="73" spans="1:8" s="12" customFormat="1" ht="22.5" x14ac:dyDescent="0.2">
      <c r="A73" s="66" t="s">
        <v>99</v>
      </c>
      <c r="B73" s="67" t="s">
        <v>100</v>
      </c>
      <c r="C73" s="68" t="s">
        <v>101</v>
      </c>
      <c r="D73" s="69" t="s">
        <v>29</v>
      </c>
      <c r="E73" s="70" t="s">
        <v>27</v>
      </c>
      <c r="F73" s="75">
        <v>1</v>
      </c>
      <c r="G73" s="47"/>
      <c r="H73" s="47"/>
    </row>
    <row r="74" spans="1:8" s="12" customFormat="1" ht="12" x14ac:dyDescent="0.2">
      <c r="A74" s="41" t="s">
        <v>108</v>
      </c>
      <c r="B74" s="42" t="s">
        <v>114</v>
      </c>
      <c r="C74" s="43" t="s">
        <v>115</v>
      </c>
      <c r="D74" s="44" t="s">
        <v>29</v>
      </c>
      <c r="E74" s="45" t="s">
        <v>30</v>
      </c>
      <c r="F74" s="76">
        <v>7.4999999999999993E-5</v>
      </c>
      <c r="G74" s="47">
        <v>49268</v>
      </c>
      <c r="H74" s="47">
        <f>$F$68*F73*F74*G74</f>
        <v>6.1586231700000001E-2</v>
      </c>
    </row>
    <row r="75" spans="1:8" s="12" customFormat="1" ht="22.5" x14ac:dyDescent="0.2">
      <c r="A75" s="66" t="s">
        <v>102</v>
      </c>
      <c r="B75" s="67" t="s">
        <v>103</v>
      </c>
      <c r="C75" s="68" t="s">
        <v>104</v>
      </c>
      <c r="D75" s="69" t="s">
        <v>29</v>
      </c>
      <c r="E75" s="70" t="s">
        <v>27</v>
      </c>
      <c r="F75" s="75">
        <v>1</v>
      </c>
      <c r="G75" s="47"/>
      <c r="H75" s="47"/>
    </row>
    <row r="76" spans="1:8" s="12" customFormat="1" ht="12" x14ac:dyDescent="0.2">
      <c r="A76" s="41" t="s">
        <v>109</v>
      </c>
      <c r="B76" s="42" t="s">
        <v>110</v>
      </c>
      <c r="C76" s="43" t="s">
        <v>111</v>
      </c>
      <c r="D76" s="44" t="s">
        <v>29</v>
      </c>
      <c r="E76" s="45" t="s">
        <v>112</v>
      </c>
      <c r="F76" s="76">
        <v>13.916</v>
      </c>
      <c r="G76" s="47">
        <v>3.09</v>
      </c>
      <c r="H76" s="47">
        <f>$F$68*F75*F76*G76</f>
        <v>0.71668833348000005</v>
      </c>
    </row>
    <row r="77" spans="1:8" s="12" customFormat="1" ht="22.5" x14ac:dyDescent="0.2">
      <c r="A77" s="66" t="s">
        <v>106</v>
      </c>
      <c r="B77" s="67" t="s">
        <v>107</v>
      </c>
      <c r="C77" s="68" t="s">
        <v>104</v>
      </c>
      <c r="D77" s="69" t="s">
        <v>29</v>
      </c>
      <c r="E77" s="70" t="s">
        <v>27</v>
      </c>
      <c r="F77" s="75">
        <v>1</v>
      </c>
      <c r="G77" s="47"/>
      <c r="H77" s="47"/>
    </row>
    <row r="78" spans="1:8" s="12" customFormat="1" ht="12" x14ac:dyDescent="0.2">
      <c r="A78" s="41" t="s">
        <v>113</v>
      </c>
      <c r="B78" s="42" t="s">
        <v>87</v>
      </c>
      <c r="C78" s="43" t="s">
        <v>88</v>
      </c>
      <c r="D78" s="44" t="s">
        <v>26</v>
      </c>
      <c r="E78" s="45" t="s">
        <v>27</v>
      </c>
      <c r="F78" s="76">
        <v>1</v>
      </c>
      <c r="G78" s="47">
        <v>7.55</v>
      </c>
      <c r="H78" s="47">
        <f>$F$68*F77*F78*G78</f>
        <v>0.12583585</v>
      </c>
    </row>
    <row r="79" spans="1:8" s="12" customFormat="1" ht="12" x14ac:dyDescent="0.2">
      <c r="A79" s="83" t="s">
        <v>31</v>
      </c>
      <c r="B79" s="83"/>
      <c r="C79" s="83"/>
      <c r="D79" s="83"/>
      <c r="E79" s="83"/>
      <c r="F79" s="83"/>
      <c r="G79" s="83"/>
      <c r="H79" s="37">
        <f>SUMIF(D68:D78,"MO",H68:H78)</f>
        <v>0.12583585</v>
      </c>
    </row>
    <row r="80" spans="1:8" s="12" customFormat="1" ht="12" x14ac:dyDescent="0.2">
      <c r="A80" s="83" t="s">
        <v>32</v>
      </c>
      <c r="B80" s="83"/>
      <c r="C80" s="83"/>
      <c r="D80" s="83"/>
      <c r="E80" s="83"/>
      <c r="F80" s="83"/>
      <c r="G80" s="83"/>
      <c r="H80" s="37">
        <f>SUMIF(D68:D78,"MAT",H68:H78)</f>
        <v>0.88453134360640007</v>
      </c>
    </row>
    <row r="81" spans="1:8" s="12" customFormat="1" ht="12" x14ac:dyDescent="0.2">
      <c r="A81" s="83" t="s">
        <v>33</v>
      </c>
      <c r="B81" s="83"/>
      <c r="C81" s="83"/>
      <c r="D81" s="83"/>
      <c r="E81" s="83"/>
      <c r="F81" s="83"/>
      <c r="G81" s="39">
        <v>1.1422000000000001</v>
      </c>
      <c r="H81" s="37">
        <f>(G81)*H79</f>
        <v>0.14372970787</v>
      </c>
    </row>
    <row r="82" spans="1:8" s="12" customFormat="1" ht="12" x14ac:dyDescent="0.2">
      <c r="A82" s="83" t="s">
        <v>34</v>
      </c>
      <c r="B82" s="83"/>
      <c r="C82" s="83"/>
      <c r="D82" s="83"/>
      <c r="E82" s="83"/>
      <c r="F82" s="83"/>
      <c r="G82" s="39">
        <v>0.24829999999999999</v>
      </c>
      <c r="H82" s="37">
        <f>TRUNC(SUM(H79:H81)*G82,2)</f>
        <v>0.28000000000000003</v>
      </c>
    </row>
    <row r="83" spans="1:8" s="12" customFormat="1" ht="12" x14ac:dyDescent="0.2">
      <c r="A83" s="83" t="s">
        <v>35</v>
      </c>
      <c r="B83" s="83"/>
      <c r="C83" s="83"/>
      <c r="D83" s="83"/>
      <c r="E83" s="83"/>
      <c r="F83" s="83"/>
      <c r="G83" s="83"/>
      <c r="H83" s="37">
        <f>ROUND(H81+H80+H79,2)</f>
        <v>1.1499999999999999</v>
      </c>
    </row>
    <row r="84" spans="1:8" s="12" customFormat="1" ht="16.5" customHeight="1" x14ac:dyDescent="0.2">
      <c r="A84" s="83" t="s">
        <v>36</v>
      </c>
      <c r="B84" s="83"/>
      <c r="C84" s="83"/>
      <c r="D84" s="83"/>
      <c r="E84" s="83"/>
      <c r="F84" s="83"/>
      <c r="G84" s="83"/>
      <c r="H84" s="38">
        <f>TRUNC(H82+H83,2)</f>
        <v>1.43</v>
      </c>
    </row>
    <row r="86" spans="1:8" s="12" customFormat="1" ht="33.75" x14ac:dyDescent="0.2">
      <c r="A86" s="48" t="s">
        <v>79</v>
      </c>
      <c r="B86" s="48"/>
      <c r="C86" s="49" t="s">
        <v>63</v>
      </c>
      <c r="D86" s="50"/>
      <c r="E86" s="50" t="s">
        <v>64</v>
      </c>
      <c r="F86" s="51"/>
      <c r="G86" s="52"/>
      <c r="H86" s="52"/>
    </row>
    <row r="87" spans="1:8" s="12" customFormat="1" ht="22.5" x14ac:dyDescent="0.2">
      <c r="A87" s="41" t="s">
        <v>80</v>
      </c>
      <c r="B87" s="28" t="s">
        <v>118</v>
      </c>
      <c r="C87" s="43" t="s">
        <v>65</v>
      </c>
      <c r="D87" s="44" t="s">
        <v>29</v>
      </c>
      <c r="E87" s="45" t="s">
        <v>66</v>
      </c>
      <c r="F87" s="46">
        <v>1</v>
      </c>
      <c r="G87" s="47">
        <v>80</v>
      </c>
      <c r="H87" s="47">
        <f>F87*G87</f>
        <v>80</v>
      </c>
    </row>
    <row r="88" spans="1:8" s="12" customFormat="1" ht="12" x14ac:dyDescent="0.2">
      <c r="A88" s="41" t="s">
        <v>81</v>
      </c>
      <c r="B88" s="28" t="s">
        <v>118</v>
      </c>
      <c r="C88" s="43" t="s">
        <v>67</v>
      </c>
      <c r="D88" s="44" t="s">
        <v>29</v>
      </c>
      <c r="E88" s="45" t="s">
        <v>30</v>
      </c>
      <c r="F88" s="46">
        <v>1</v>
      </c>
      <c r="G88" s="47">
        <v>8</v>
      </c>
      <c r="H88" s="47">
        <f t="shared" ref="H88:H92" si="5">F88*G88</f>
        <v>8</v>
      </c>
    </row>
    <row r="89" spans="1:8" s="12" customFormat="1" ht="12" x14ac:dyDescent="0.2">
      <c r="A89" s="41" t="s">
        <v>82</v>
      </c>
      <c r="B89" s="28" t="s">
        <v>118</v>
      </c>
      <c r="C89" s="43" t="s">
        <v>68</v>
      </c>
      <c r="D89" s="44" t="s">
        <v>29</v>
      </c>
      <c r="E89" s="45" t="s">
        <v>30</v>
      </c>
      <c r="F89" s="46">
        <v>1</v>
      </c>
      <c r="G89" s="47">
        <v>12</v>
      </c>
      <c r="H89" s="47">
        <f t="shared" si="5"/>
        <v>12</v>
      </c>
    </row>
    <row r="90" spans="1:8" s="12" customFormat="1" ht="12" x14ac:dyDescent="0.2">
      <c r="A90" s="41" t="s">
        <v>83</v>
      </c>
      <c r="B90" s="28" t="s">
        <v>118</v>
      </c>
      <c r="C90" s="43" t="s">
        <v>69</v>
      </c>
      <c r="D90" s="44" t="s">
        <v>29</v>
      </c>
      <c r="E90" s="45" t="s">
        <v>30</v>
      </c>
      <c r="F90" s="46">
        <v>1</v>
      </c>
      <c r="G90" s="47">
        <v>12</v>
      </c>
      <c r="H90" s="47">
        <f t="shared" si="5"/>
        <v>12</v>
      </c>
    </row>
    <row r="91" spans="1:8" s="12" customFormat="1" ht="22.5" x14ac:dyDescent="0.2">
      <c r="A91" s="41" t="s">
        <v>84</v>
      </c>
      <c r="B91" s="28" t="s">
        <v>118</v>
      </c>
      <c r="C91" s="43" t="s">
        <v>73</v>
      </c>
      <c r="D91" s="44" t="s">
        <v>29</v>
      </c>
      <c r="E91" s="45" t="s">
        <v>30</v>
      </c>
      <c r="F91" s="46">
        <v>4</v>
      </c>
      <c r="G91" s="47">
        <v>5</v>
      </c>
      <c r="H91" s="47">
        <f t="shared" si="5"/>
        <v>20</v>
      </c>
    </row>
    <row r="92" spans="1:8" s="12" customFormat="1" ht="12" x14ac:dyDescent="0.2">
      <c r="A92" s="41" t="s">
        <v>85</v>
      </c>
      <c r="B92" s="28" t="s">
        <v>70</v>
      </c>
      <c r="C92" s="33" t="s">
        <v>71</v>
      </c>
      <c r="D92" s="29" t="s">
        <v>26</v>
      </c>
      <c r="E92" s="27" t="s">
        <v>27</v>
      </c>
      <c r="F92" s="34">
        <v>0.1</v>
      </c>
      <c r="G92" s="36">
        <v>6.24</v>
      </c>
      <c r="H92" s="47">
        <f t="shared" si="5"/>
        <v>0.62400000000000011</v>
      </c>
    </row>
    <row r="93" spans="1:8" s="12" customFormat="1" ht="12" x14ac:dyDescent="0.2">
      <c r="A93" s="83" t="s">
        <v>31</v>
      </c>
      <c r="B93" s="83"/>
      <c r="C93" s="83"/>
      <c r="D93" s="83"/>
      <c r="E93" s="83"/>
      <c r="F93" s="83"/>
      <c r="G93" s="83"/>
      <c r="H93" s="37">
        <f>SUMIF(D87:D92,"MO",H87:H92)</f>
        <v>0.62400000000000011</v>
      </c>
    </row>
    <row r="94" spans="1:8" s="12" customFormat="1" ht="12" x14ac:dyDescent="0.2">
      <c r="A94" s="83" t="s">
        <v>32</v>
      </c>
      <c r="B94" s="83"/>
      <c r="C94" s="83"/>
      <c r="D94" s="83"/>
      <c r="E94" s="83"/>
      <c r="F94" s="83"/>
      <c r="G94" s="83"/>
      <c r="H94" s="37">
        <f>SUMIF(D87:D92,"MAT",H87:H92)</f>
        <v>132</v>
      </c>
    </row>
    <row r="95" spans="1:8" s="12" customFormat="1" ht="12" x14ac:dyDescent="0.2">
      <c r="A95" s="83" t="s">
        <v>33</v>
      </c>
      <c r="B95" s="83"/>
      <c r="C95" s="83"/>
      <c r="D95" s="83"/>
      <c r="E95" s="83"/>
      <c r="F95" s="83"/>
      <c r="G95" s="39">
        <v>1.1422000000000001</v>
      </c>
      <c r="H95" s="37">
        <f>(G95)*H93</f>
        <v>0.71273280000000017</v>
      </c>
    </row>
    <row r="96" spans="1:8" s="12" customFormat="1" ht="12" x14ac:dyDescent="0.2">
      <c r="A96" s="83" t="s">
        <v>34</v>
      </c>
      <c r="B96" s="83"/>
      <c r="C96" s="83"/>
      <c r="D96" s="83"/>
      <c r="E96" s="83"/>
      <c r="F96" s="83"/>
      <c r="G96" s="39">
        <v>0.24829999999999999</v>
      </c>
      <c r="H96" s="37">
        <f>TRUNC(SUM(H93:H95)*G96,2)</f>
        <v>33.1</v>
      </c>
    </row>
    <row r="97" spans="1:8" s="12" customFormat="1" ht="12" x14ac:dyDescent="0.2">
      <c r="A97" s="83" t="s">
        <v>35</v>
      </c>
      <c r="B97" s="83"/>
      <c r="C97" s="83"/>
      <c r="D97" s="83"/>
      <c r="E97" s="83"/>
      <c r="F97" s="83"/>
      <c r="G97" s="83"/>
      <c r="H97" s="37">
        <f>ROUND(H95+H94+H93,2)</f>
        <v>133.34</v>
      </c>
    </row>
    <row r="98" spans="1:8" s="12" customFormat="1" ht="16.5" customHeight="1" x14ac:dyDescent="0.2">
      <c r="A98" s="83" t="s">
        <v>36</v>
      </c>
      <c r="B98" s="83"/>
      <c r="C98" s="83"/>
      <c r="D98" s="83"/>
      <c r="E98" s="83"/>
      <c r="F98" s="83"/>
      <c r="G98" s="83"/>
      <c r="H98" s="38">
        <f>TRUNC(H96+H97,2)</f>
        <v>166.44</v>
      </c>
    </row>
  </sheetData>
  <mergeCells count="52">
    <mergeCell ref="A82:F82"/>
    <mergeCell ref="A83:G83"/>
    <mergeCell ref="A97:G97"/>
    <mergeCell ref="A98:G98"/>
    <mergeCell ref="A60:G60"/>
    <mergeCell ref="A61:G61"/>
    <mergeCell ref="A62:F62"/>
    <mergeCell ref="A63:F63"/>
    <mergeCell ref="A64:G64"/>
    <mergeCell ref="A65:G65"/>
    <mergeCell ref="A84:G84"/>
    <mergeCell ref="A93:G93"/>
    <mergeCell ref="A94:G94"/>
    <mergeCell ref="A95:F95"/>
    <mergeCell ref="A96:F96"/>
    <mergeCell ref="A79:G79"/>
    <mergeCell ref="A80:G80"/>
    <mergeCell ref="A81:F81"/>
    <mergeCell ref="A53:G53"/>
    <mergeCell ref="A38:G38"/>
    <mergeCell ref="A39:G39"/>
    <mergeCell ref="A40:F40"/>
    <mergeCell ref="A41:F41"/>
    <mergeCell ref="A42:G42"/>
    <mergeCell ref="A43:G43"/>
    <mergeCell ref="A48:G48"/>
    <mergeCell ref="A49:G49"/>
    <mergeCell ref="A50:F50"/>
    <mergeCell ref="A51:F51"/>
    <mergeCell ref="A52:G52"/>
    <mergeCell ref="A33:G33"/>
    <mergeCell ref="A20:F20"/>
    <mergeCell ref="A21:F21"/>
    <mergeCell ref="A22:G22"/>
    <mergeCell ref="A23:G23"/>
    <mergeCell ref="A28:G28"/>
    <mergeCell ref="A29:G29"/>
    <mergeCell ref="A30:F30"/>
    <mergeCell ref="A31:F31"/>
    <mergeCell ref="A32:G32"/>
    <mergeCell ref="A19:G19"/>
    <mergeCell ref="A1:H1"/>
    <mergeCell ref="A2:H2"/>
    <mergeCell ref="A3:H3"/>
    <mergeCell ref="A4:H4"/>
    <mergeCell ref="A5:H5"/>
    <mergeCell ref="A6:H6"/>
    <mergeCell ref="B9:H9"/>
    <mergeCell ref="B10:H10"/>
    <mergeCell ref="A7:H7"/>
    <mergeCell ref="A12:H12"/>
    <mergeCell ref="A18:G18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4" fitToHeight="3" orientation="portrait" r:id="rId1"/>
  <headerFooter>
    <oddFooter>&amp;C&amp;9Rua Ferreira Penha, n.º 1.109 – Centro – CEP 69.025-010 - Manaus/AM – Cel.: (0**92) 9152-5321 – e-mail: coeng@ifam.edu.br – Site: www.ifam.edu.br
DEPARTAMENTO DE ENGENHARIA - DE/IF-AM&amp;11
&amp;R&amp;P/&amp;N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0</xdr:col>
                <xdr:colOff>266700</xdr:colOff>
                <xdr:row>1</xdr:row>
                <xdr:rowOff>66675</xdr:rowOff>
              </from>
              <to>
                <xdr:col>1</xdr:col>
                <xdr:colOff>333375</xdr:colOff>
                <xdr:row>5</xdr:row>
                <xdr:rowOff>114300</xdr:rowOff>
              </to>
            </anchor>
          </objectPr>
        </oleObject>
      </mc:Choice>
      <mc:Fallback>
        <oleObject progId="Word.Picture.8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Planilha Orçament</vt:lpstr>
      <vt:lpstr>CCU</vt:lpstr>
      <vt:lpstr>CCU!Area_de_impressao</vt:lpstr>
      <vt:lpstr>'Planilha Orçament'!Area_de_impressao</vt:lpstr>
      <vt:lpstr>CCU!Titulos_de_impressao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Péricles</dc:creator>
  <cp:lastModifiedBy>Pericles Teixeira Veiga</cp:lastModifiedBy>
  <cp:lastPrinted>2014-05-08T20:35:30Z</cp:lastPrinted>
  <dcterms:created xsi:type="dcterms:W3CDTF">2013-11-27T22:06:38Z</dcterms:created>
  <dcterms:modified xsi:type="dcterms:W3CDTF">2014-05-08T20:35:37Z</dcterms:modified>
</cp:coreProperties>
</file>