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80" windowHeight="9540" activeTab="1"/>
  </bookViews>
  <sheets>
    <sheet name="Planilha Orçamentária" sheetId="1" r:id="rId1"/>
    <sheet name="CCU" sheetId="2" r:id="rId2"/>
  </sheets>
  <definedNames>
    <definedName name="_xlnm.Print_Area" localSheetId="1">'CCU'!$A$1:$H$332</definedName>
    <definedName name="_xlnm.Print_Area" localSheetId="0">'Planilha Orçamentária'!$A$1:$F$36</definedName>
    <definedName name="_xlnm.Print_Titles" localSheetId="1">'CCU'!$1:$14</definedName>
    <definedName name="_xlnm.Print_Titles" localSheetId="0">'Planilha Orçamentária'!$1:$15</definedName>
  </definedNames>
  <calcPr fullCalcOnLoad="1"/>
</workbook>
</file>

<file path=xl/sharedStrings.xml><?xml version="1.0" encoding="utf-8"?>
<sst xmlns="http://schemas.openxmlformats.org/spreadsheetml/2006/main" count="1037" uniqueCount="325">
  <si>
    <t>Item</t>
  </si>
  <si>
    <t>Descrição</t>
  </si>
  <si>
    <t>Quant.</t>
  </si>
  <si>
    <t>Valor Total</t>
  </si>
  <si>
    <t>(R$)</t>
  </si>
  <si>
    <t>Projetos arquitetônicos, com seus detalhamentos necessários para o pleno entendimento, especificações e memoriais.</t>
  </si>
  <si>
    <t>m²</t>
  </si>
  <si>
    <t>Projetos estruturais em concreto armado (inclusive fundações), com seus detalhamentos, memórias de cálculo, especificações e quantitativo de materiais.</t>
  </si>
  <si>
    <t>Projetos de Estruturas Metálicas, com seus detalhamentos, memórias de cálculo, especificações e quantitativo de materiais.</t>
  </si>
  <si>
    <t>Projetos elétricos em baixa e média tensão, quando for o caso, com seus detalhamentos, especificações, memoriais e quantitativo de materiais.</t>
  </si>
  <si>
    <t>Projetos de rede telefônica e lógica, com seus detalhamentos, especificações, memoriais e quantitativo de materiais.</t>
  </si>
  <si>
    <t>Projeto de Sistema de Proteção Contra Descarga Atmosférica (SPDA), com seus detalhamentos, especificações, memoriais e quantitativo de materiais.</t>
  </si>
  <si>
    <t>Projetos mecânicos (climatização de ambientes e gases, se for o caso), com seus detalhamentos, especificações, memoriais e quantitativo de materiais.</t>
  </si>
  <si>
    <t>Projetos de Prevenção Contra Incêndios, com seus detalhamentos, especificações, memoriais e quantitativo de materiais.</t>
  </si>
  <si>
    <t>und</t>
  </si>
  <si>
    <t>Planilha de quantitativo de serviços (Composição de custos unitários e totais, cronograma físico, cronograma financeiro e desenvolvimento de serviços) em acordo com SINAPI.</t>
  </si>
  <si>
    <t>Maquete Eletrônica (Imagem 3D do projeto)</t>
  </si>
  <si>
    <t>Projetos hidrossanitários, com seus detalhamentos, especificações, memoriais e quantitativo de materiais.</t>
  </si>
  <si>
    <t>REPÚBLICA FEDERATIVA DO BRASIL</t>
  </si>
  <si>
    <t>MINISTÉRIO DA EDUCAÇÃO</t>
  </si>
  <si>
    <t>SECRETARIA DE EDUCAÇÃO TÉCNICA E TECNOLÓGICA</t>
  </si>
  <si>
    <t>INSTITUTO FEDERAL DE EDUCAÇÃO, CIÊNCIA E TECNOLOGIA - AMAZONAS</t>
  </si>
  <si>
    <t>LOCAL:</t>
  </si>
  <si>
    <t>ITEM</t>
  </si>
  <si>
    <t>CÓDIGO</t>
  </si>
  <si>
    <t>DESCRIÇÃO</t>
  </si>
  <si>
    <t>CLASSE</t>
  </si>
  <si>
    <t>COEF.</t>
  </si>
  <si>
    <t>PREÇO (R$)</t>
  </si>
  <si>
    <t>PREÇO TOTAL (R$)</t>
  </si>
  <si>
    <t>1.1</t>
  </si>
  <si>
    <t>MO</t>
  </si>
  <si>
    <t>MAT</t>
  </si>
  <si>
    <t>PREÇO (mão-de-obra):</t>
  </si>
  <si>
    <t>PREÇO (material):</t>
  </si>
  <si>
    <t xml:space="preserve">LS(%): </t>
  </si>
  <si>
    <t xml:space="preserve">BDI(%): </t>
  </si>
  <si>
    <t>PREÇO TOTAL + LS(SINAPI)</t>
  </si>
  <si>
    <t>PREÇO TOTAL UNIT. (c/ taxa):</t>
  </si>
  <si>
    <t>Engenheiro Civil</t>
  </si>
  <si>
    <t>1.2</t>
  </si>
  <si>
    <t>h</t>
  </si>
  <si>
    <t>Impressora (depreciação)</t>
  </si>
  <si>
    <t>Computador (depreciação)</t>
  </si>
  <si>
    <t>Energia elétrica</t>
  </si>
  <si>
    <t>Materiais de expediente</t>
  </si>
  <si>
    <t>CREA, taxas municipais</t>
  </si>
  <si>
    <t>Serviços de Plotagem</t>
  </si>
  <si>
    <t>1.3</t>
  </si>
  <si>
    <t>1.4</t>
  </si>
  <si>
    <t>1.5</t>
  </si>
  <si>
    <t>1.6</t>
  </si>
  <si>
    <t>1.7</t>
  </si>
  <si>
    <t>1.8</t>
  </si>
  <si>
    <t>1.9</t>
  </si>
  <si>
    <t>UNID</t>
  </si>
  <si>
    <t>m2</t>
  </si>
  <si>
    <t>Software detalhamento e desenho (depreciação)</t>
  </si>
  <si>
    <t>Arquiteto (Projetista)</t>
  </si>
  <si>
    <t>PREÇO TOTAL UNIT. (c/ BDI):</t>
  </si>
  <si>
    <t>PREÇO TOTAL + LS (R$):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</si>
  <si>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</si>
  <si>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</si>
  <si>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</si>
  <si>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</si>
  <si>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</si>
  <si>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</si>
  <si>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</si>
  <si>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</si>
  <si>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</si>
  <si>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</si>
  <si>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</si>
  <si>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Projetos hidrosanitários, com seus detalhamentos necessários para o pleno entendimento, especificações e memoriais.</t>
  </si>
  <si>
    <t>Engenheiro civil / hidraulico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</si>
  <si>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</si>
  <si>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</si>
  <si>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</si>
  <si>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</si>
  <si>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</si>
  <si>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</si>
  <si>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</si>
  <si>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</si>
  <si>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</si>
  <si>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</si>
  <si>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</si>
  <si>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</si>
  <si>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</si>
  <si>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</si>
  <si>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</si>
  <si>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</si>
  <si>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</si>
  <si>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</si>
  <si>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</si>
  <si>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</si>
  <si>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</si>
  <si>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</si>
  <si>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</si>
  <si>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</si>
  <si>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</si>
  <si>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</si>
  <si>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</si>
  <si>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</si>
  <si>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</si>
  <si>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</si>
  <si>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</si>
  <si>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</si>
  <si>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</si>
  <si>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</si>
  <si>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</si>
  <si>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</si>
  <si>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</si>
  <si>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</si>
  <si>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</si>
  <si>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</si>
  <si>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</si>
  <si>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</si>
  <si>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</si>
  <si>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</si>
  <si>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</si>
  <si>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</si>
  <si>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</si>
  <si>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</si>
  <si>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</si>
  <si>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</si>
  <si>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</si>
  <si>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</si>
  <si>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</si>
  <si>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</si>
  <si>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</si>
  <si>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Engenheiro Eletricista</t>
  </si>
  <si>
    <t>Software de Instalações elétricas (depreciação)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</si>
  <si>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</si>
  <si>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</si>
  <si>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</si>
  <si>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</si>
  <si>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</si>
  <si>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</si>
  <si>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</si>
  <si>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</si>
  <si>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</si>
  <si>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</si>
  <si>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</si>
  <si>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</si>
  <si>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</si>
  <si>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</si>
  <si>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</si>
  <si>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</si>
  <si>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</si>
  <si>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</si>
  <si>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</si>
  <si>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</si>
  <si>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</si>
  <si>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</si>
  <si>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</si>
  <si>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</si>
  <si>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</si>
  <si>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</si>
  <si>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</si>
  <si>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</si>
  <si>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</si>
  <si>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</si>
  <si>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</si>
  <si>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</si>
  <si>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</si>
  <si>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</si>
  <si>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11.2</t>
  </si>
  <si>
    <t>11.1</t>
  </si>
  <si>
    <t>11.3</t>
  </si>
  <si>
    <t>11.4</t>
  </si>
  <si>
    <t>11.5</t>
  </si>
  <si>
    <t>11.6</t>
  </si>
  <si>
    <t>11.7</t>
  </si>
  <si>
    <t>11.8</t>
  </si>
  <si>
    <t>11.9</t>
  </si>
  <si>
    <t>Engenheiro Mecânico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</si>
  <si>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</si>
  <si>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</si>
  <si>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</si>
  <si>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</si>
  <si>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</si>
  <si>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</si>
  <si>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</si>
  <si>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</si>
  <si>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</si>
  <si>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</si>
  <si>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</si>
  <si>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</si>
  <si>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</si>
  <si>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</si>
  <si>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</si>
  <si>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</si>
  <si>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</si>
  <si>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</si>
  <si>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</si>
  <si>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</si>
  <si>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</si>
  <si>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</si>
  <si>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</si>
  <si>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</si>
  <si>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</si>
  <si>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</si>
  <si>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</si>
  <si>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</si>
  <si>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</si>
  <si>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</si>
  <si>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</t>
  </si>
  <si>
    <t>11.10</t>
  </si>
  <si>
    <t>12.10</t>
  </si>
  <si>
    <t>16</t>
  </si>
  <si>
    <t>16.1</t>
  </si>
  <si>
    <t>16.2</t>
  </si>
  <si>
    <t>16.3</t>
  </si>
  <si>
    <t>16.4</t>
  </si>
  <si>
    <t>16.5</t>
  </si>
  <si>
    <t>16.6</t>
  </si>
  <si>
    <t>16.7</t>
  </si>
  <si>
    <t>17</t>
  </si>
  <si>
    <t>17.1</t>
  </si>
  <si>
    <t>17.2</t>
  </si>
  <si>
    <t>17.3</t>
  </si>
  <si>
    <t>17.4</t>
  </si>
  <si>
    <t>17.5</t>
  </si>
  <si>
    <t>17.6</t>
  </si>
  <si>
    <t>17.7</t>
  </si>
  <si>
    <t>CREA, taxas municipais e aprovações</t>
  </si>
  <si>
    <t>Topógrafo</t>
  </si>
  <si>
    <t>Auxiliar de topografia</t>
  </si>
  <si>
    <t>Projeto de tratamento de efluentes doméstico para contribuição de 10m³/dia (tratamento 3 estágios), com seus detalhamentos, especificações, memoriais e quantitativo de materiais.</t>
  </si>
  <si>
    <t>Gerente de Projetos (engenheiro civil)</t>
  </si>
  <si>
    <t>Software de elaboração de planilhas orçamentárias</t>
  </si>
  <si>
    <t>PROJETO:</t>
  </si>
  <si>
    <t>Unid</t>
  </si>
  <si>
    <t>Valor Unit.</t>
  </si>
  <si>
    <t>1</t>
  </si>
  <si>
    <t>PROJ.:</t>
  </si>
  <si>
    <t>2355</t>
  </si>
  <si>
    <t>2707</t>
  </si>
  <si>
    <t>14250</t>
  </si>
  <si>
    <t>Projetos de Estruturas de fundações, com seus detalhamentos necessários para o pleno entendimento, especificações e memoriais.</t>
  </si>
  <si>
    <t>Software de Cálculo e detalhamento Estrutural (depreciação)</t>
  </si>
  <si>
    <t>Projetos estruturais de fundações, com seus detalhamentos, memórias de cálculo, especificações e quantitativo de materiais.</t>
  </si>
  <si>
    <t>Projetos de paisagismo, com seus detalhamentos, especificações, memoriais e quantitativo de materiais.</t>
  </si>
  <si>
    <t>Projetos de tratamento acústico, com seus detalhamentos, especificações, memoriais e quantitativo de materiais.</t>
  </si>
  <si>
    <t>Software de Cálculo e Dimensionamento Estrutural (depreciação)</t>
  </si>
  <si>
    <t>CREA, taxas municipais e aprovação concessionária</t>
  </si>
  <si>
    <t>Projeto de tratamento de efluentes doméstico para contribuição de 60m³/dia (tratamento 4 estágios), com seus detalhamentos, especificações, memoriais e quantitativo de materiais.</t>
  </si>
  <si>
    <t>Software de Instalações elétricas, cabeamento lógico e telefonia (depreciação)</t>
  </si>
  <si>
    <t>Software de Instalações elétricas e SPDA (depreciação)</t>
  </si>
  <si>
    <t>Software de detalhamento(depreciação)</t>
  </si>
  <si>
    <t>Software de Cálculo e dimensinamento (depreciação)</t>
  </si>
  <si>
    <t>Software de detalhamento (depreciação)</t>
  </si>
  <si>
    <t>Arquiteto e urbanista</t>
  </si>
  <si>
    <t>12.11</t>
  </si>
  <si>
    <t xml:space="preserve">ha </t>
  </si>
  <si>
    <t>244</t>
  </si>
  <si>
    <t>7592</t>
  </si>
  <si>
    <t>13.10</t>
  </si>
  <si>
    <t>14.10</t>
  </si>
  <si>
    <t>532</t>
  </si>
  <si>
    <t>Auxiliar de engenharia</t>
  </si>
  <si>
    <t>1.10</t>
  </si>
  <si>
    <t>18</t>
  </si>
  <si>
    <t>18.1</t>
  </si>
  <si>
    <t>18.2</t>
  </si>
  <si>
    <t>18.3</t>
  </si>
  <si>
    <t>18.4</t>
  </si>
  <si>
    <t>18.5</t>
  </si>
  <si>
    <t>19</t>
  </si>
  <si>
    <t>19.1</t>
  </si>
  <si>
    <t>19.2</t>
  </si>
  <si>
    <t>Sondador</t>
  </si>
  <si>
    <t>6173</t>
  </si>
  <si>
    <t>72733</t>
  </si>
  <si>
    <t>m</t>
  </si>
  <si>
    <t>Licenciamento Ambiental</t>
  </si>
  <si>
    <t>Mobilização e Desmobilização da Equipe e dos Equipamento de Sondagem</t>
  </si>
  <si>
    <t>Equipamento adequado a realização dos serviços</t>
  </si>
  <si>
    <t>18.6</t>
  </si>
  <si>
    <t>Tecnólogo em Gestão Ambiental</t>
  </si>
  <si>
    <t>Gerente de Projetos (Engenheiro civil)</t>
  </si>
  <si>
    <t>kw/h</t>
  </si>
  <si>
    <t>2357</t>
  </si>
  <si>
    <t>2706</t>
  </si>
  <si>
    <t>Desenhista/detalhista</t>
  </si>
  <si>
    <t>Tarifa de consumo energia elétrica - Baixa tensão</t>
  </si>
  <si>
    <t>Geólogo</t>
  </si>
  <si>
    <t>Software de elaboração de detalhamento 3D</t>
  </si>
  <si>
    <t>Projetos de Estruturas Metálicas, com seus detalhamentos, memórias de cálculo, memorial descritivo, especificações e quantitativo de materiais.</t>
  </si>
  <si>
    <t>Taxas e despesas de deslocamento</t>
  </si>
  <si>
    <t>DIRETORIA DE PLANEJAMENTO</t>
  </si>
  <si>
    <t>DEPARTAMENTO DE ENGENHARIA</t>
  </si>
  <si>
    <t>PRO-REITORIA DE DESENVOLVIMENTO INSTITUCIONAL</t>
  </si>
  <si>
    <t>2350</t>
  </si>
  <si>
    <t>Auxiliar de escritório</t>
  </si>
  <si>
    <t>242</t>
  </si>
  <si>
    <t>Ajudante especializado</t>
  </si>
  <si>
    <t>TOTAL COM BDI (R$) =</t>
  </si>
  <si>
    <t>Sondagem Simples a Percussão, inclusive fornecimento de Laudo geotécnico, inlcuso viagem, estadia da equipe e ART</t>
  </si>
  <si>
    <t>Levantamentos topográfico e plani-altimétricos, com seus projetos, detalhamentos e memoriais, incluso viagem e estadia da equipe e ART do serviço</t>
  </si>
  <si>
    <t>BDI (%) =</t>
  </si>
  <si>
    <t>PROJETO BÁSICO PARA CONTRATAÇÃO DE EMPRESA PARA ELABORAÇÃO DE PROJETOS BÁSICOS PARA O IFAM</t>
  </si>
  <si>
    <t>15.1</t>
  </si>
  <si>
    <t>15.2</t>
  </si>
  <si>
    <t>15.3</t>
  </si>
  <si>
    <t>15.4</t>
  </si>
  <si>
    <t>15.5</t>
  </si>
  <si>
    <t>15.6</t>
  </si>
  <si>
    <t>15.7</t>
  </si>
  <si>
    <t>15.8</t>
  </si>
  <si>
    <t>20</t>
  </si>
  <si>
    <t>20.1</t>
  </si>
  <si>
    <t>20.2</t>
  </si>
  <si>
    <t>Diárias para os Campi no interior do estado, por pessoa (valor médio interior do estado do Amazonas)</t>
  </si>
  <si>
    <t>Estadia em hotel, alimentação e transporte(valor médio no interior do estado)</t>
  </si>
  <si>
    <t>dia</t>
  </si>
  <si>
    <t>17.8</t>
  </si>
  <si>
    <t>17.9</t>
  </si>
  <si>
    <t>17.10</t>
  </si>
  <si>
    <t>17.11</t>
  </si>
  <si>
    <t>17.12</t>
  </si>
  <si>
    <t>Transporte para o Campus no interior do estado, por pessoa, ida e volta (valor médio interior do estado do Amazonas)</t>
  </si>
  <si>
    <t>Custo médio da passagem (viagem ida e volta) para o Campus</t>
  </si>
  <si>
    <t>INSTITUTO FEDERAL DE EDUCAÇÃO, CIÊNCIA E TECNOLOGIA DO AMAZONAS - CAMPUS SÃO GABRIEL DA CACHOEIRA</t>
  </si>
  <si>
    <t>ANEXO J2 - COMPOSIÇÃO DE CUSTO UNITÁRIO</t>
  </si>
  <si>
    <t>ANEXO J1 - PLANILHA ORÇAMENTÁRIA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</si>
</sst>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173" fontId="54" fillId="0" borderId="15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/>
    </xf>
    <xf numFmtId="10" fontId="54" fillId="0" borderId="15" xfId="0" applyNumberFormat="1" applyFont="1" applyFill="1" applyBorder="1" applyAlignment="1">
      <alignment horizontal="center" vertical="top"/>
    </xf>
    <xf numFmtId="4" fontId="2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vertical="center"/>
    </xf>
    <xf numFmtId="4" fontId="53" fillId="0" borderId="16" xfId="0" applyNumberFormat="1" applyFont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right" vertical="center" wrapText="1"/>
    </xf>
    <xf numFmtId="0" fontId="56" fillId="0" borderId="0" xfId="0" applyFont="1" applyFill="1" applyAlignment="1">
      <alignment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justify" vertical="center" wrapText="1"/>
    </xf>
    <xf numFmtId="0" fontId="53" fillId="0" borderId="20" xfId="0" applyFont="1" applyBorder="1" applyAlignment="1">
      <alignment horizontal="center" vertical="center" wrapText="1"/>
    </xf>
    <xf numFmtId="4" fontId="53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3" fillId="0" borderId="21" xfId="0" applyNumberFormat="1" applyFont="1" applyBorder="1" applyAlignment="1">
      <alignment horizontal="right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4" fontId="57" fillId="35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9" fontId="53" fillId="0" borderId="25" xfId="0" applyNumberFormat="1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 wrapText="1"/>
    </xf>
    <xf numFmtId="49" fontId="53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2" fillId="0" borderId="0" xfId="0" applyFont="1" applyBorder="1" applyAlignment="1">
      <alignment horizontal="left" vertical="center"/>
    </xf>
    <xf numFmtId="0" fontId="53" fillId="0" borderId="28" xfId="0" applyFont="1" applyBorder="1" applyAlignment="1">
      <alignment horizontal="justify" vertical="center" wrapText="1"/>
    </xf>
    <xf numFmtId="0" fontId="53" fillId="0" borderId="28" xfId="0" applyFont="1" applyBorder="1" applyAlignment="1">
      <alignment horizontal="center" vertical="center" wrapText="1"/>
    </xf>
    <xf numFmtId="4" fontId="53" fillId="0" borderId="28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3" fillId="0" borderId="29" xfId="0" applyNumberFormat="1" applyFont="1" applyBorder="1" applyAlignment="1">
      <alignment horizontal="right" vertical="center" wrapText="1"/>
    </xf>
    <xf numFmtId="49" fontId="53" fillId="0" borderId="30" xfId="0" applyNumberFormat="1" applyFont="1" applyBorder="1" applyAlignment="1">
      <alignment horizontal="center" vertical="center" wrapText="1"/>
    </xf>
    <xf numFmtId="4" fontId="58" fillId="0" borderId="12" xfId="0" applyNumberFormat="1" applyFont="1" applyBorder="1" applyAlignment="1">
      <alignment horizontal="right" vertical="center" wrapText="1"/>
    </xf>
    <xf numFmtId="0" fontId="57" fillId="35" borderId="31" xfId="0" applyFont="1" applyFill="1" applyBorder="1" applyAlignment="1">
      <alignment horizontal="right" vertical="center" wrapText="1"/>
    </xf>
    <xf numFmtId="0" fontId="57" fillId="35" borderId="32" xfId="0" applyFont="1" applyFill="1" applyBorder="1" applyAlignment="1">
      <alignment horizontal="right" vertical="center" wrapText="1"/>
    </xf>
    <xf numFmtId="0" fontId="57" fillId="35" borderId="33" xfId="0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57" fillId="34" borderId="34" xfId="0" applyFont="1" applyFill="1" applyBorder="1" applyAlignment="1">
      <alignment horizontal="center" vertical="center" wrapText="1"/>
    </xf>
    <xf numFmtId="0" fontId="57" fillId="34" borderId="35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4" fillId="0" borderId="15" xfId="0" applyFont="1" applyFill="1" applyBorder="1" applyAlignment="1">
      <alignment horizontal="right" vertical="top"/>
    </xf>
    <xf numFmtId="0" fontId="5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114300</xdr:rowOff>
    </xdr:from>
    <xdr:to>
      <xdr:col>5</xdr:col>
      <xdr:colOff>762000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6670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114300</xdr:rowOff>
    </xdr:from>
    <xdr:to>
      <xdr:col>7</xdr:col>
      <xdr:colOff>542925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667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36"/>
  <sheetViews>
    <sheetView zoomScale="130" zoomScaleNormal="130" zoomScalePageLayoutView="0" workbookViewId="0" topLeftCell="A1">
      <selection activeCell="H12" sqref="H12"/>
    </sheetView>
  </sheetViews>
  <sheetFormatPr defaultColWidth="9.140625" defaultRowHeight="15"/>
  <cols>
    <col min="1" max="1" width="8.421875" style="0" customWidth="1"/>
    <col min="2" max="2" width="47.7109375" style="0" customWidth="1"/>
    <col min="3" max="3" width="6.421875" style="0" bestFit="1" customWidth="1"/>
    <col min="4" max="4" width="13.421875" style="0" customWidth="1"/>
    <col min="5" max="5" width="12.421875" style="0" customWidth="1"/>
    <col min="6" max="6" width="15.28125" style="0" customWidth="1"/>
  </cols>
  <sheetData>
    <row r="1" spans="1:7" s="1" customFormat="1" ht="12">
      <c r="A1" s="90" t="s">
        <v>18</v>
      </c>
      <c r="B1" s="90"/>
      <c r="C1" s="90"/>
      <c r="D1" s="90"/>
      <c r="E1" s="90"/>
      <c r="F1" s="90"/>
      <c r="G1" s="5"/>
    </row>
    <row r="2" spans="1:7" s="1" customFormat="1" ht="12">
      <c r="A2" s="90" t="s">
        <v>19</v>
      </c>
      <c r="B2" s="90"/>
      <c r="C2" s="90"/>
      <c r="D2" s="90"/>
      <c r="E2" s="90"/>
      <c r="F2" s="90"/>
      <c r="G2" s="5"/>
    </row>
    <row r="3" spans="1:7" s="1" customFormat="1" ht="12">
      <c r="A3" s="90" t="s">
        <v>20</v>
      </c>
      <c r="B3" s="90"/>
      <c r="C3" s="90"/>
      <c r="D3" s="90"/>
      <c r="E3" s="90"/>
      <c r="F3" s="90"/>
      <c r="G3" s="5"/>
    </row>
    <row r="4" spans="1:7" s="1" customFormat="1" ht="12">
      <c r="A4" s="90" t="s">
        <v>21</v>
      </c>
      <c r="B4" s="90"/>
      <c r="C4" s="90"/>
      <c r="D4" s="90"/>
      <c r="E4" s="90"/>
      <c r="F4" s="90"/>
      <c r="G4" s="5"/>
    </row>
    <row r="5" spans="1:7" s="1" customFormat="1" ht="12">
      <c r="A5" s="90" t="s">
        <v>291</v>
      </c>
      <c r="B5" s="90"/>
      <c r="C5" s="90"/>
      <c r="D5" s="90"/>
      <c r="E5" s="90"/>
      <c r="F5" s="90"/>
      <c r="G5" s="5"/>
    </row>
    <row r="6" spans="1:7" s="1" customFormat="1" ht="12">
      <c r="A6" s="90" t="s">
        <v>289</v>
      </c>
      <c r="B6" s="90"/>
      <c r="C6" s="90"/>
      <c r="D6" s="90"/>
      <c r="E6" s="90"/>
      <c r="F6" s="90"/>
      <c r="G6" s="5"/>
    </row>
    <row r="7" spans="1:7" s="1" customFormat="1" ht="12">
      <c r="A7" s="90" t="s">
        <v>290</v>
      </c>
      <c r="B7" s="90"/>
      <c r="C7" s="90"/>
      <c r="D7" s="90"/>
      <c r="E7" s="90"/>
      <c r="F7" s="90"/>
      <c r="G7" s="5"/>
    </row>
    <row r="8" spans="1:7" s="1" customFormat="1" ht="12">
      <c r="A8" s="6"/>
      <c r="B8" s="2"/>
      <c r="C8" s="3"/>
      <c r="D8" s="3"/>
      <c r="E8" s="3"/>
      <c r="F8" s="3"/>
      <c r="G8" s="3"/>
    </row>
    <row r="9" spans="1:7" s="1" customFormat="1" ht="23.25" customHeight="1">
      <c r="A9" s="13" t="s">
        <v>234</v>
      </c>
      <c r="B9" s="84" t="s">
        <v>300</v>
      </c>
      <c r="C9" s="84"/>
      <c r="D9" s="84"/>
      <c r="E9" s="84"/>
      <c r="F9" s="84"/>
      <c r="G9" s="7"/>
    </row>
    <row r="10" spans="1:7" s="1" customFormat="1" ht="25.5" customHeight="1">
      <c r="A10" s="13" t="s">
        <v>22</v>
      </c>
      <c r="B10" s="84" t="s">
        <v>322</v>
      </c>
      <c r="C10" s="84"/>
      <c r="D10" s="84"/>
      <c r="E10" s="84"/>
      <c r="F10" s="84"/>
      <c r="G10" s="12"/>
    </row>
    <row r="11" spans="5:6" ht="15">
      <c r="E11" s="68" t="s">
        <v>299</v>
      </c>
      <c r="F11" s="72">
        <v>24.96</v>
      </c>
    </row>
    <row r="12" spans="1:6" ht="15">
      <c r="A12" s="85" t="s">
        <v>324</v>
      </c>
      <c r="B12" s="85"/>
      <c r="C12" s="85"/>
      <c r="D12" s="85"/>
      <c r="E12" s="85"/>
      <c r="F12" s="85"/>
    </row>
    <row r="13" spans="1:6" ht="10.5" customHeight="1" thickBot="1">
      <c r="A13" s="8"/>
      <c r="B13" s="8"/>
      <c r="C13" s="8"/>
      <c r="D13" s="8"/>
      <c r="E13" s="8"/>
      <c r="F13" s="8"/>
    </row>
    <row r="14" spans="1:6" ht="31.5">
      <c r="A14" s="86" t="s">
        <v>0</v>
      </c>
      <c r="B14" s="88" t="s">
        <v>1</v>
      </c>
      <c r="C14" s="88" t="s">
        <v>231</v>
      </c>
      <c r="D14" s="88" t="s">
        <v>2</v>
      </c>
      <c r="E14" s="58" t="s">
        <v>232</v>
      </c>
      <c r="F14" s="59" t="s">
        <v>3</v>
      </c>
    </row>
    <row r="15" spans="1:6" ht="16.5" thickBot="1">
      <c r="A15" s="87"/>
      <c r="B15" s="89"/>
      <c r="C15" s="89"/>
      <c r="D15" s="89"/>
      <c r="E15" s="65" t="s">
        <v>4</v>
      </c>
      <c r="F15" s="66" t="s">
        <v>4</v>
      </c>
    </row>
    <row r="16" spans="1:6" ht="45">
      <c r="A16" s="69" t="str">
        <f>CCU!A15</f>
        <v>1</v>
      </c>
      <c r="B16" s="60" t="s">
        <v>5</v>
      </c>
      <c r="C16" s="61" t="s">
        <v>6</v>
      </c>
      <c r="D16" s="62">
        <v>7000</v>
      </c>
      <c r="E16" s="63">
        <f>CCU!H31</f>
        <v>20.69</v>
      </c>
      <c r="F16" s="64">
        <f aca="true" t="shared" si="0" ref="F16:F35">D16*E16</f>
        <v>144830</v>
      </c>
    </row>
    <row r="17" spans="1:6" ht="45">
      <c r="A17" s="70" t="str">
        <f>CCU!A33</f>
        <v>2</v>
      </c>
      <c r="B17" s="9" t="s">
        <v>17</v>
      </c>
      <c r="C17" s="10" t="s">
        <v>6</v>
      </c>
      <c r="D17" s="56">
        <v>7000</v>
      </c>
      <c r="E17" s="44">
        <f>CCU!H49</f>
        <v>5.98</v>
      </c>
      <c r="F17" s="11">
        <f t="shared" si="0"/>
        <v>41860</v>
      </c>
    </row>
    <row r="18" spans="1:6" ht="45">
      <c r="A18" s="70" t="str">
        <f>CCU!A51</f>
        <v>3</v>
      </c>
      <c r="B18" s="9" t="s">
        <v>240</v>
      </c>
      <c r="C18" s="10" t="s">
        <v>6</v>
      </c>
      <c r="D18" s="56">
        <v>4500</v>
      </c>
      <c r="E18" s="44">
        <f>CCU!H67</f>
        <v>3.46</v>
      </c>
      <c r="F18" s="11">
        <f t="shared" si="0"/>
        <v>15570</v>
      </c>
    </row>
    <row r="19" spans="1:6" ht="60">
      <c r="A19" s="70" t="str">
        <f>CCU!A69</f>
        <v>4</v>
      </c>
      <c r="B19" s="9" t="s">
        <v>7</v>
      </c>
      <c r="C19" s="10" t="s">
        <v>6</v>
      </c>
      <c r="D19" s="56">
        <v>7000</v>
      </c>
      <c r="E19" s="44">
        <f>CCU!H85</f>
        <v>10.49</v>
      </c>
      <c r="F19" s="11">
        <f t="shared" si="0"/>
        <v>73430</v>
      </c>
    </row>
    <row r="20" spans="1:6" ht="45">
      <c r="A20" s="70" t="str">
        <f>CCU!A87</f>
        <v>5</v>
      </c>
      <c r="B20" s="9" t="s">
        <v>8</v>
      </c>
      <c r="C20" s="10" t="s">
        <v>6</v>
      </c>
      <c r="D20" s="56">
        <v>4000</v>
      </c>
      <c r="E20" s="44">
        <f>CCU!H103</f>
        <v>9.24</v>
      </c>
      <c r="F20" s="11">
        <f t="shared" si="0"/>
        <v>36960</v>
      </c>
    </row>
    <row r="21" spans="1:6" ht="60">
      <c r="A21" s="70" t="str">
        <f>CCU!A105</f>
        <v>6</v>
      </c>
      <c r="B21" s="9" t="s">
        <v>9</v>
      </c>
      <c r="C21" s="10" t="s">
        <v>6</v>
      </c>
      <c r="D21" s="56">
        <v>7000</v>
      </c>
      <c r="E21" s="44">
        <f>CCU!H121</f>
        <v>9.4</v>
      </c>
      <c r="F21" s="11">
        <f t="shared" si="0"/>
        <v>65800</v>
      </c>
    </row>
    <row r="22" spans="1:6" ht="45">
      <c r="A22" s="70" t="str">
        <f>CCU!A123</f>
        <v>7</v>
      </c>
      <c r="B22" s="9" t="s">
        <v>10</v>
      </c>
      <c r="C22" s="10" t="s">
        <v>6</v>
      </c>
      <c r="D22" s="56">
        <v>7000</v>
      </c>
      <c r="E22" s="44">
        <f>CCU!H139</f>
        <v>3.21</v>
      </c>
      <c r="F22" s="11">
        <f t="shared" si="0"/>
        <v>22470</v>
      </c>
    </row>
    <row r="23" spans="1:6" ht="60">
      <c r="A23" s="70" t="str">
        <f>CCU!A141</f>
        <v>8</v>
      </c>
      <c r="B23" s="9" t="s">
        <v>11</v>
      </c>
      <c r="C23" s="10" t="s">
        <v>6</v>
      </c>
      <c r="D23" s="56">
        <v>7000</v>
      </c>
      <c r="E23" s="44">
        <f>CCU!H157</f>
        <v>1.98</v>
      </c>
      <c r="F23" s="11">
        <f t="shared" si="0"/>
        <v>13860</v>
      </c>
    </row>
    <row r="24" spans="1:6" ht="60">
      <c r="A24" s="70" t="str">
        <f>CCU!A159</f>
        <v>9</v>
      </c>
      <c r="B24" s="9" t="s">
        <v>12</v>
      </c>
      <c r="C24" s="10" t="s">
        <v>6</v>
      </c>
      <c r="D24" s="56">
        <v>7000</v>
      </c>
      <c r="E24" s="44">
        <f>CCU!H175</f>
        <v>2.07</v>
      </c>
      <c r="F24" s="11">
        <f t="shared" si="0"/>
        <v>14489.999999999998</v>
      </c>
    </row>
    <row r="25" spans="1:6" ht="45">
      <c r="A25" s="70" t="str">
        <f>CCU!A177</f>
        <v>10</v>
      </c>
      <c r="B25" s="9" t="s">
        <v>13</v>
      </c>
      <c r="C25" s="10" t="s">
        <v>6</v>
      </c>
      <c r="D25" s="56">
        <v>7000</v>
      </c>
      <c r="E25" s="44">
        <f>CCU!H193</f>
        <v>1.57</v>
      </c>
      <c r="F25" s="11">
        <f t="shared" si="0"/>
        <v>10990</v>
      </c>
    </row>
    <row r="26" spans="1:6" ht="45">
      <c r="A26" s="70" t="str">
        <f>CCU!A195</f>
        <v>11</v>
      </c>
      <c r="B26" s="9" t="s">
        <v>241</v>
      </c>
      <c r="C26" s="10" t="s">
        <v>6</v>
      </c>
      <c r="D26" s="56">
        <v>12000</v>
      </c>
      <c r="E26" s="44">
        <f>CCU!H211</f>
        <v>0.71</v>
      </c>
      <c r="F26" s="11">
        <f>D26*E26</f>
        <v>8520</v>
      </c>
    </row>
    <row r="27" spans="1:6" ht="60">
      <c r="A27" s="70" t="str">
        <f>CCU!A213</f>
        <v>12</v>
      </c>
      <c r="B27" s="9" t="str">
        <f>CCU!C213</f>
        <v>Levantamentos topográfico e plani-altimétricos, com seus projetos, detalhamentos e memoriais, incluso viagem e estadia da equipe e ART do serviço</v>
      </c>
      <c r="C27" s="10" t="s">
        <v>6</v>
      </c>
      <c r="D27" s="56">
        <v>60000</v>
      </c>
      <c r="E27" s="44">
        <f>CCU!H230</f>
        <v>1.39</v>
      </c>
      <c r="F27" s="11">
        <f t="shared" si="0"/>
        <v>83400</v>
      </c>
    </row>
    <row r="28" spans="1:6" ht="45">
      <c r="A28" s="70" t="str">
        <f>CCU!A232</f>
        <v>13</v>
      </c>
      <c r="B28" s="9" t="s">
        <v>242</v>
      </c>
      <c r="C28" s="10" t="s">
        <v>6</v>
      </c>
      <c r="D28" s="56">
        <v>5000</v>
      </c>
      <c r="E28" s="44">
        <f>CCU!H248</f>
        <v>1.12</v>
      </c>
      <c r="F28" s="11">
        <f t="shared" si="0"/>
        <v>5600.000000000001</v>
      </c>
    </row>
    <row r="29" spans="1:6" ht="75">
      <c r="A29" s="70" t="str">
        <f>CCU!A250</f>
        <v>14</v>
      </c>
      <c r="B29" s="9" t="s">
        <v>245</v>
      </c>
      <c r="C29" s="10" t="s">
        <v>14</v>
      </c>
      <c r="D29" s="56">
        <v>2</v>
      </c>
      <c r="E29" s="44">
        <f>CCU!H266</f>
        <v>20278.82</v>
      </c>
      <c r="F29" s="11">
        <f t="shared" si="0"/>
        <v>40557.64</v>
      </c>
    </row>
    <row r="30" spans="1:6" ht="75">
      <c r="A30" s="70" t="str">
        <f>CCU!A268</f>
        <v>15</v>
      </c>
      <c r="B30" s="9" t="s">
        <v>15</v>
      </c>
      <c r="C30" s="10" t="s">
        <v>6</v>
      </c>
      <c r="D30" s="56">
        <v>7000</v>
      </c>
      <c r="E30" s="44">
        <f>CCU!H282</f>
        <v>3.19</v>
      </c>
      <c r="F30" s="11">
        <f t="shared" si="0"/>
        <v>22330</v>
      </c>
    </row>
    <row r="31" spans="1:6" ht="15">
      <c r="A31" s="70" t="str">
        <f>CCU!A284</f>
        <v>16</v>
      </c>
      <c r="B31" s="9" t="s">
        <v>16</v>
      </c>
      <c r="C31" s="10" t="s">
        <v>6</v>
      </c>
      <c r="D31" s="56">
        <v>7000</v>
      </c>
      <c r="E31" s="44">
        <f>CCU!H297</f>
        <v>2.02</v>
      </c>
      <c r="F31" s="11">
        <f t="shared" si="0"/>
        <v>14140</v>
      </c>
    </row>
    <row r="32" spans="1:6" ht="45">
      <c r="A32" s="71" t="str">
        <f>CCU!A299</f>
        <v>17</v>
      </c>
      <c r="B32" s="9" t="str">
        <f>CCU!C299</f>
        <v>Sondagem Simples a Percussão, inclusive fornecimento de Laudo geotécnico, inlcuso viagem, estadia da equipe e ART</v>
      </c>
      <c r="C32" s="10" t="s">
        <v>273</v>
      </c>
      <c r="D32" s="56">
        <v>200</v>
      </c>
      <c r="E32" s="44">
        <f>CCU!H317</f>
        <v>233.12</v>
      </c>
      <c r="F32" s="48">
        <f t="shared" si="0"/>
        <v>46624</v>
      </c>
    </row>
    <row r="33" spans="1:6" ht="15">
      <c r="A33" s="70" t="str">
        <f>CCU!A319</f>
        <v>18</v>
      </c>
      <c r="B33" s="9" t="s">
        <v>274</v>
      </c>
      <c r="C33" s="10" t="s">
        <v>6</v>
      </c>
      <c r="D33" s="56">
        <v>7000</v>
      </c>
      <c r="E33" s="44">
        <f>CCU!H331</f>
        <v>1.67</v>
      </c>
      <c r="F33" s="48">
        <f t="shared" si="0"/>
        <v>11690</v>
      </c>
    </row>
    <row r="34" spans="1:6" ht="45">
      <c r="A34" s="71" t="str">
        <f>CCU!A333</f>
        <v>19</v>
      </c>
      <c r="B34" s="9" t="str">
        <f>CCU!C333</f>
        <v>Transporte para o Campus no interior do estado, por pessoa, ida e volta (valor médio interior do estado do Amazonas)</v>
      </c>
      <c r="C34" s="10" t="s">
        <v>14</v>
      </c>
      <c r="D34" s="56">
        <v>15</v>
      </c>
      <c r="E34" s="80">
        <f>CCU!H341</f>
        <v>1980.12</v>
      </c>
      <c r="F34" s="48">
        <f t="shared" si="0"/>
        <v>29701.8</v>
      </c>
    </row>
    <row r="35" spans="1:6" ht="45.75" thickBot="1">
      <c r="A35" s="79" t="str">
        <f>CCU!A343</f>
        <v>20</v>
      </c>
      <c r="B35" s="74" t="str">
        <f>CCU!C343</f>
        <v>Diárias para os Campi no interior do estado, por pessoa (valor médio interior do estado do Amazonas)</v>
      </c>
      <c r="C35" s="75" t="s">
        <v>14</v>
      </c>
      <c r="D35" s="76">
        <v>60</v>
      </c>
      <c r="E35" s="77">
        <f>CCU!H351</f>
        <v>189.11</v>
      </c>
      <c r="F35" s="78">
        <f t="shared" si="0"/>
        <v>11346.6</v>
      </c>
    </row>
    <row r="36" spans="1:6" ht="16.5" customHeight="1" thickBot="1">
      <c r="A36" s="81" t="s">
        <v>296</v>
      </c>
      <c r="B36" s="82"/>
      <c r="C36" s="82"/>
      <c r="D36" s="82"/>
      <c r="E36" s="83"/>
      <c r="F36" s="67">
        <f>SUM(F16:F35)</f>
        <v>714170.04</v>
      </c>
    </row>
  </sheetData>
  <sheetProtection/>
  <mergeCells count="15">
    <mergeCell ref="B9:F9"/>
    <mergeCell ref="A1:F1"/>
    <mergeCell ref="A2:F2"/>
    <mergeCell ref="A3:F3"/>
    <mergeCell ref="A4:F4"/>
    <mergeCell ref="A6:F6"/>
    <mergeCell ref="A7:F7"/>
    <mergeCell ref="A5:F5"/>
    <mergeCell ref="A36:E36"/>
    <mergeCell ref="B10:F10"/>
    <mergeCell ref="A12:F12"/>
    <mergeCell ref="A14:A15"/>
    <mergeCell ref="B14:B15"/>
    <mergeCell ref="C14:C15"/>
    <mergeCell ref="D14:D15"/>
  </mergeCells>
  <printOptions horizontalCentered="1"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9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51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5"/>
  <cols>
    <col min="1" max="1" width="10.28125" style="0" customWidth="1"/>
    <col min="2" max="2" width="9.57421875" style="0" customWidth="1"/>
    <col min="3" max="3" width="35.57421875" style="0" customWidth="1"/>
    <col min="4" max="4" width="10.140625" style="0" customWidth="1"/>
    <col min="5" max="5" width="7.7109375" style="0" customWidth="1"/>
    <col min="8" max="8" width="10.421875" style="0" customWidth="1"/>
  </cols>
  <sheetData>
    <row r="1" spans="1:8" s="1" customFormat="1" ht="12">
      <c r="A1" s="90" t="s">
        <v>18</v>
      </c>
      <c r="B1" s="90"/>
      <c r="C1" s="90"/>
      <c r="D1" s="90"/>
      <c r="E1" s="90"/>
      <c r="F1" s="90"/>
      <c r="G1" s="90"/>
      <c r="H1" s="90"/>
    </row>
    <row r="2" spans="1:8" s="1" customFormat="1" ht="12">
      <c r="A2" s="90" t="s">
        <v>19</v>
      </c>
      <c r="B2" s="90"/>
      <c r="C2" s="90"/>
      <c r="D2" s="90"/>
      <c r="E2" s="90"/>
      <c r="F2" s="90"/>
      <c r="G2" s="90"/>
      <c r="H2" s="90"/>
    </row>
    <row r="3" spans="1:8" s="1" customFormat="1" ht="12">
      <c r="A3" s="90" t="s">
        <v>20</v>
      </c>
      <c r="B3" s="90"/>
      <c r="C3" s="90"/>
      <c r="D3" s="90"/>
      <c r="E3" s="90"/>
      <c r="F3" s="90"/>
      <c r="G3" s="90"/>
      <c r="H3" s="90"/>
    </row>
    <row r="4" spans="1:8" s="1" customFormat="1" ht="12">
      <c r="A4" s="90" t="s">
        <v>21</v>
      </c>
      <c r="B4" s="90"/>
      <c r="C4" s="90"/>
      <c r="D4" s="90"/>
      <c r="E4" s="90"/>
      <c r="F4" s="90"/>
      <c r="G4" s="90"/>
      <c r="H4" s="90"/>
    </row>
    <row r="5" spans="1:8" s="1" customFormat="1" ht="12">
      <c r="A5" s="90" t="s">
        <v>291</v>
      </c>
      <c r="B5" s="90"/>
      <c r="C5" s="90"/>
      <c r="D5" s="90"/>
      <c r="E5" s="90"/>
      <c r="F5" s="90"/>
      <c r="G5" s="90"/>
      <c r="H5" s="90"/>
    </row>
    <row r="6" spans="1:8" s="1" customFormat="1" ht="12">
      <c r="A6" s="90" t="s">
        <v>289</v>
      </c>
      <c r="B6" s="90"/>
      <c r="C6" s="90"/>
      <c r="D6" s="90"/>
      <c r="E6" s="90"/>
      <c r="F6" s="90"/>
      <c r="G6" s="90"/>
      <c r="H6" s="90"/>
    </row>
    <row r="7" spans="1:8" s="1" customFormat="1" ht="12">
      <c r="A7" s="90" t="s">
        <v>290</v>
      </c>
      <c r="B7" s="90"/>
      <c r="C7" s="90"/>
      <c r="D7" s="90"/>
      <c r="E7" s="90"/>
      <c r="F7" s="90"/>
      <c r="G7" s="90"/>
      <c r="H7" s="90"/>
    </row>
    <row r="8" spans="1:8" s="1" customFormat="1" ht="12">
      <c r="A8" s="6"/>
      <c r="B8" s="2"/>
      <c r="C8" s="3"/>
      <c r="D8" s="3"/>
      <c r="E8" s="3"/>
      <c r="F8" s="3"/>
      <c r="G8" s="3"/>
      <c r="H8" s="3"/>
    </row>
    <row r="9" spans="1:8" s="1" customFormat="1" ht="12">
      <c r="A9" s="73" t="s">
        <v>230</v>
      </c>
      <c r="B9" s="84" t="str">
        <f>'Planilha Orçamentária'!B9:F9</f>
        <v>PROJETO BÁSICO PARA CONTRATAÇÃO DE EMPRESA PARA ELABORAÇÃO DE PROJETOS BÁSICOS PARA O IFAM</v>
      </c>
      <c r="C9" s="84"/>
      <c r="D9" s="84"/>
      <c r="E9" s="84"/>
      <c r="F9" s="84"/>
      <c r="G9" s="84"/>
      <c r="H9" s="84"/>
    </row>
    <row r="10" spans="1:8" s="1" customFormat="1" ht="22.5" customHeight="1">
      <c r="A10" s="73" t="s">
        <v>22</v>
      </c>
      <c r="B10" s="84" t="str">
        <f>'Planilha Orçamentária'!B10:F10</f>
        <v>INSTITUTO FEDERAL DE EDUCAÇÃO, CIÊNCIA E TECNOLOGIA DO AMAZONAS - CAMPUS SÃO GABRIEL DA CACHOEIRA</v>
      </c>
      <c r="C10" s="84"/>
      <c r="D10" s="84"/>
      <c r="E10" s="84"/>
      <c r="F10" s="84"/>
      <c r="G10" s="84"/>
      <c r="H10" s="84"/>
    </row>
    <row r="11" spans="1:8" s="1" customFormat="1" ht="12">
      <c r="A11" s="18"/>
      <c r="B11" s="19"/>
      <c r="C11" s="19"/>
      <c r="D11" s="19"/>
      <c r="E11" s="19"/>
      <c r="F11" s="19"/>
      <c r="G11" s="19"/>
      <c r="H11" s="19"/>
    </row>
    <row r="12" spans="1:8" s="1" customFormat="1" ht="12">
      <c r="A12" s="92" t="s">
        <v>323</v>
      </c>
      <c r="B12" s="92"/>
      <c r="C12" s="92"/>
      <c r="D12" s="92"/>
      <c r="E12" s="92"/>
      <c r="F12" s="92"/>
      <c r="G12" s="92"/>
      <c r="H12" s="92"/>
    </row>
    <row r="13" spans="1:8" s="1" customFormat="1" ht="12">
      <c r="A13" s="18"/>
      <c r="B13" s="18"/>
      <c r="C13" s="18"/>
      <c r="D13" s="18"/>
      <c r="E13" s="18"/>
      <c r="F13" s="18"/>
      <c r="G13" s="18"/>
      <c r="H13" s="18"/>
    </row>
    <row r="14" spans="1:8" s="1" customFormat="1" ht="24">
      <c r="A14" s="14" t="s">
        <v>23</v>
      </c>
      <c r="B14" s="14" t="s">
        <v>24</v>
      </c>
      <c r="C14" s="4" t="s">
        <v>25</v>
      </c>
      <c r="D14" s="15" t="s">
        <v>26</v>
      </c>
      <c r="E14" s="15" t="s">
        <v>55</v>
      </c>
      <c r="F14" s="16" t="s">
        <v>27</v>
      </c>
      <c r="G14" s="17" t="s">
        <v>28</v>
      </c>
      <c r="H14" s="17" t="s">
        <v>29</v>
      </c>
    </row>
    <row r="15" spans="1:8" s="1" customFormat="1" ht="45">
      <c r="A15" s="20" t="s">
        <v>233</v>
      </c>
      <c r="B15" s="20"/>
      <c r="C15" s="21" t="s">
        <v>5</v>
      </c>
      <c r="D15" s="22"/>
      <c r="E15" s="22" t="s">
        <v>56</v>
      </c>
      <c r="F15" s="23"/>
      <c r="G15" s="24"/>
      <c r="H15" s="24"/>
    </row>
    <row r="16" spans="1:8" s="1" customFormat="1" ht="15.75" customHeight="1">
      <c r="A16" s="25" t="s">
        <v>30</v>
      </c>
      <c r="B16" s="25" t="s">
        <v>236</v>
      </c>
      <c r="C16" s="26" t="s">
        <v>279</v>
      </c>
      <c r="D16" s="27" t="s">
        <v>31</v>
      </c>
      <c r="E16" s="27" t="s">
        <v>41</v>
      </c>
      <c r="F16" s="28">
        <v>0.01</v>
      </c>
      <c r="G16" s="29">
        <v>55.5</v>
      </c>
      <c r="H16" s="30">
        <f>F16*G16</f>
        <v>0.555</v>
      </c>
    </row>
    <row r="17" spans="1:8" s="1" customFormat="1" ht="12">
      <c r="A17" s="25" t="s">
        <v>40</v>
      </c>
      <c r="B17" s="45" t="s">
        <v>282</v>
      </c>
      <c r="C17" s="32" t="s">
        <v>58</v>
      </c>
      <c r="D17" s="33" t="s">
        <v>31</v>
      </c>
      <c r="E17" s="27" t="s">
        <v>41</v>
      </c>
      <c r="F17" s="34">
        <v>0.2</v>
      </c>
      <c r="G17" s="30">
        <v>30.18</v>
      </c>
      <c r="H17" s="30">
        <f>F17*G17</f>
        <v>6.0360000000000005</v>
      </c>
    </row>
    <row r="18" spans="1:8" s="1" customFormat="1" ht="12">
      <c r="A18" s="25" t="s">
        <v>48</v>
      </c>
      <c r="B18" s="45" t="s">
        <v>235</v>
      </c>
      <c r="C18" s="32" t="s">
        <v>283</v>
      </c>
      <c r="D18" s="33" t="s">
        <v>31</v>
      </c>
      <c r="E18" s="27" t="s">
        <v>41</v>
      </c>
      <c r="F18" s="34">
        <v>0.1</v>
      </c>
      <c r="G18" s="30">
        <v>9.35</v>
      </c>
      <c r="H18" s="30">
        <f aca="true" t="shared" si="0" ref="H18:H25">F18*G18</f>
        <v>0.935</v>
      </c>
    </row>
    <row r="19" spans="1:8" s="1" customFormat="1" ht="12">
      <c r="A19" s="25" t="s">
        <v>49</v>
      </c>
      <c r="B19" s="45"/>
      <c r="C19" s="32" t="s">
        <v>43</v>
      </c>
      <c r="D19" s="33" t="s">
        <v>32</v>
      </c>
      <c r="E19" s="27" t="s">
        <v>14</v>
      </c>
      <c r="F19" s="34">
        <v>5E-05</v>
      </c>
      <c r="G19" s="30">
        <v>2000</v>
      </c>
      <c r="H19" s="30">
        <f t="shared" si="0"/>
        <v>0.1</v>
      </c>
    </row>
    <row r="20" spans="1:8" s="1" customFormat="1" ht="12">
      <c r="A20" s="25" t="s">
        <v>50</v>
      </c>
      <c r="B20" s="45"/>
      <c r="C20" s="32" t="s">
        <v>42</v>
      </c>
      <c r="D20" s="33" t="s">
        <v>32</v>
      </c>
      <c r="E20" s="27" t="s">
        <v>14</v>
      </c>
      <c r="F20" s="34">
        <v>0.00019</v>
      </c>
      <c r="G20" s="30">
        <v>300</v>
      </c>
      <c r="H20" s="30">
        <f t="shared" si="0"/>
        <v>0.057</v>
      </c>
    </row>
    <row r="21" spans="1:8" s="1" customFormat="1" ht="12">
      <c r="A21" s="25" t="s">
        <v>51</v>
      </c>
      <c r="B21" s="45"/>
      <c r="C21" s="32" t="s">
        <v>47</v>
      </c>
      <c r="D21" s="33" t="s">
        <v>32</v>
      </c>
      <c r="E21" s="27" t="s">
        <v>56</v>
      </c>
      <c r="F21" s="34">
        <v>0.05</v>
      </c>
      <c r="G21" s="30">
        <v>0.5</v>
      </c>
      <c r="H21" s="30">
        <f t="shared" si="0"/>
        <v>0.025</v>
      </c>
    </row>
    <row r="22" spans="1:8" s="1" customFormat="1" ht="12">
      <c r="A22" s="25" t="s">
        <v>52</v>
      </c>
      <c r="B22" s="45" t="s">
        <v>237</v>
      </c>
      <c r="C22" s="32" t="s">
        <v>44</v>
      </c>
      <c r="D22" s="33" t="s">
        <v>32</v>
      </c>
      <c r="E22" s="27" t="s">
        <v>280</v>
      </c>
      <c r="F22" s="34">
        <v>0.1</v>
      </c>
      <c r="G22" s="30">
        <v>0.28</v>
      </c>
      <c r="H22" s="30">
        <f t="shared" si="0"/>
        <v>0.028000000000000004</v>
      </c>
    </row>
    <row r="23" spans="1:8" s="1" customFormat="1" ht="12">
      <c r="A23" s="25" t="s">
        <v>53</v>
      </c>
      <c r="B23" s="45"/>
      <c r="C23" s="32" t="s">
        <v>45</v>
      </c>
      <c r="D23" s="33" t="s">
        <v>32</v>
      </c>
      <c r="E23" s="27" t="s">
        <v>14</v>
      </c>
      <c r="F23" s="34">
        <v>0.002</v>
      </c>
      <c r="G23" s="30">
        <v>50</v>
      </c>
      <c r="H23" s="30">
        <f t="shared" si="0"/>
        <v>0.1</v>
      </c>
    </row>
    <row r="24" spans="1:8" s="1" customFormat="1" ht="12">
      <c r="A24" s="25" t="s">
        <v>54</v>
      </c>
      <c r="B24" s="45"/>
      <c r="C24" s="32" t="s">
        <v>46</v>
      </c>
      <c r="D24" s="33" t="s">
        <v>32</v>
      </c>
      <c r="E24" s="27" t="s">
        <v>14</v>
      </c>
      <c r="F24" s="34">
        <v>0.00055</v>
      </c>
      <c r="G24" s="30">
        <v>180</v>
      </c>
      <c r="H24" s="30">
        <f t="shared" si="0"/>
        <v>0.099</v>
      </c>
    </row>
    <row r="25" spans="1:8" s="1" customFormat="1" ht="16.5" customHeight="1">
      <c r="A25" s="25" t="s">
        <v>260</v>
      </c>
      <c r="B25" s="45"/>
      <c r="C25" s="32" t="s">
        <v>57</v>
      </c>
      <c r="D25" s="33" t="s">
        <v>32</v>
      </c>
      <c r="E25" s="27" t="s">
        <v>14</v>
      </c>
      <c r="F25" s="34">
        <v>5E-06</v>
      </c>
      <c r="G25" s="30">
        <v>5000</v>
      </c>
      <c r="H25" s="30">
        <f t="shared" si="0"/>
        <v>0.025</v>
      </c>
    </row>
    <row r="26" spans="1:8" s="1" customFormat="1" ht="12">
      <c r="A26" s="91" t="s">
        <v>33</v>
      </c>
      <c r="B26" s="91"/>
      <c r="C26" s="91"/>
      <c r="D26" s="91"/>
      <c r="E26" s="91"/>
      <c r="F26" s="91"/>
      <c r="G26" s="91"/>
      <c r="H26" s="35">
        <f>SUMIF(D16:D25,"MO",H16:H25)</f>
        <v>7.526</v>
      </c>
    </row>
    <row r="27" spans="1:8" s="1" customFormat="1" ht="12">
      <c r="A27" s="91" t="s">
        <v>34</v>
      </c>
      <c r="B27" s="91"/>
      <c r="C27" s="91"/>
      <c r="D27" s="91"/>
      <c r="E27" s="91"/>
      <c r="F27" s="91"/>
      <c r="G27" s="91"/>
      <c r="H27" s="35">
        <f>SUMIF(D16:D25,"MAT",H16:H25)</f>
        <v>0.43400000000000005</v>
      </c>
    </row>
    <row r="28" spans="1:8" s="1" customFormat="1" ht="12">
      <c r="A28" s="91" t="s">
        <v>35</v>
      </c>
      <c r="B28" s="91"/>
      <c r="C28" s="91"/>
      <c r="D28" s="91"/>
      <c r="E28" s="91"/>
      <c r="F28" s="91"/>
      <c r="G28" s="36">
        <v>1.1422</v>
      </c>
      <c r="H28" s="35">
        <f>(G28)*H26</f>
        <v>8.5961972</v>
      </c>
    </row>
    <row r="29" spans="1:8" s="1" customFormat="1" ht="12">
      <c r="A29" s="91" t="s">
        <v>36</v>
      </c>
      <c r="B29" s="91"/>
      <c r="C29" s="91"/>
      <c r="D29" s="91"/>
      <c r="E29" s="91"/>
      <c r="F29" s="91"/>
      <c r="G29" s="36">
        <v>0.2496</v>
      </c>
      <c r="H29" s="35">
        <f>TRUNC(SUM(H26:H28)*G29,2)</f>
        <v>4.13</v>
      </c>
    </row>
    <row r="30" spans="1:8" s="1" customFormat="1" ht="12">
      <c r="A30" s="91" t="s">
        <v>60</v>
      </c>
      <c r="B30" s="91"/>
      <c r="C30" s="91"/>
      <c r="D30" s="91"/>
      <c r="E30" s="91"/>
      <c r="F30" s="91"/>
      <c r="G30" s="91"/>
      <c r="H30" s="35">
        <f>ROUND(H28+H27+H26,2)</f>
        <v>16.56</v>
      </c>
    </row>
    <row r="31" spans="1:8" ht="15">
      <c r="A31" s="91" t="s">
        <v>59</v>
      </c>
      <c r="B31" s="91"/>
      <c r="C31" s="91"/>
      <c r="D31" s="91"/>
      <c r="E31" s="91"/>
      <c r="F31" s="91"/>
      <c r="G31" s="91"/>
      <c r="H31" s="37">
        <f>TRUNC(H30*(1+G29),2)</f>
        <v>20.69</v>
      </c>
    </row>
    <row r="32" spans="1:8" s="1" customFormat="1" ht="15">
      <c r="A32" s="38"/>
      <c r="B32" s="38"/>
      <c r="C32" s="38"/>
      <c r="D32" s="38"/>
      <c r="E32" s="38"/>
      <c r="F32" s="38"/>
      <c r="G32" s="38"/>
      <c r="H32" s="38"/>
    </row>
    <row r="33" spans="1:8" s="1" customFormat="1" ht="43.5" customHeight="1">
      <c r="A33" s="39" t="s">
        <v>61</v>
      </c>
      <c r="B33" s="39"/>
      <c r="C33" s="40" t="s">
        <v>72</v>
      </c>
      <c r="D33" s="41"/>
      <c r="E33" s="41" t="s">
        <v>56</v>
      </c>
      <c r="F33" s="42"/>
      <c r="G33" s="43"/>
      <c r="H33" s="43"/>
    </row>
    <row r="34" spans="1:8" s="1" customFormat="1" ht="12">
      <c r="A34" s="25" t="s">
        <v>62</v>
      </c>
      <c r="B34" s="25" t="s">
        <v>236</v>
      </c>
      <c r="C34" s="26" t="s">
        <v>279</v>
      </c>
      <c r="D34" s="27" t="s">
        <v>31</v>
      </c>
      <c r="E34" s="27" t="s">
        <v>41</v>
      </c>
      <c r="F34" s="28">
        <v>0.001</v>
      </c>
      <c r="G34" s="29">
        <f>G16</f>
        <v>55.5</v>
      </c>
      <c r="H34" s="30">
        <f>F34*G34</f>
        <v>0.0555</v>
      </c>
    </row>
    <row r="35" spans="1:8" s="1" customFormat="1" ht="12">
      <c r="A35" s="25" t="s">
        <v>63</v>
      </c>
      <c r="B35" s="45" t="s">
        <v>282</v>
      </c>
      <c r="C35" s="32" t="s">
        <v>73</v>
      </c>
      <c r="D35" s="33" t="s">
        <v>31</v>
      </c>
      <c r="E35" s="27" t="s">
        <v>41</v>
      </c>
      <c r="F35" s="34">
        <v>0.05</v>
      </c>
      <c r="G35" s="30">
        <f>G17</f>
        <v>30.18</v>
      </c>
      <c r="H35" s="30">
        <f>F35*G35</f>
        <v>1.5090000000000001</v>
      </c>
    </row>
    <row r="36" spans="1:8" s="1" customFormat="1" ht="12">
      <c r="A36" s="25" t="s">
        <v>64</v>
      </c>
      <c r="B36" s="45" t="s">
        <v>235</v>
      </c>
      <c r="C36" s="32" t="s">
        <v>283</v>
      </c>
      <c r="D36" s="33" t="s">
        <v>31</v>
      </c>
      <c r="E36" s="27" t="s">
        <v>41</v>
      </c>
      <c r="F36" s="34">
        <v>0.05</v>
      </c>
      <c r="G36" s="30">
        <f>G18</f>
        <v>9.35</v>
      </c>
      <c r="H36" s="30">
        <f aca="true" t="shared" si="1" ref="H36:H43">F36*G36</f>
        <v>0.4675</v>
      </c>
    </row>
    <row r="37" spans="1:8" s="1" customFormat="1" ht="12">
      <c r="A37" s="25" t="s">
        <v>65</v>
      </c>
      <c r="B37" s="45"/>
      <c r="C37" s="32" t="s">
        <v>43</v>
      </c>
      <c r="D37" s="33" t="s">
        <v>32</v>
      </c>
      <c r="E37" s="27" t="s">
        <v>14</v>
      </c>
      <c r="F37" s="34">
        <v>5E-05</v>
      </c>
      <c r="G37" s="30">
        <v>2000</v>
      </c>
      <c r="H37" s="30">
        <f t="shared" si="1"/>
        <v>0.1</v>
      </c>
    </row>
    <row r="38" spans="1:8" s="1" customFormat="1" ht="12">
      <c r="A38" s="25" t="s">
        <v>66</v>
      </c>
      <c r="B38" s="45"/>
      <c r="C38" s="32" t="s">
        <v>42</v>
      </c>
      <c r="D38" s="33" t="s">
        <v>32</v>
      </c>
      <c r="E38" s="27" t="s">
        <v>14</v>
      </c>
      <c r="F38" s="34">
        <v>0.0001</v>
      </c>
      <c r="G38" s="30">
        <v>300</v>
      </c>
      <c r="H38" s="30">
        <f t="shared" si="1"/>
        <v>0.030000000000000002</v>
      </c>
    </row>
    <row r="39" spans="1:8" s="1" customFormat="1" ht="12">
      <c r="A39" s="25" t="s">
        <v>67</v>
      </c>
      <c r="B39" s="45"/>
      <c r="C39" s="32" t="s">
        <v>47</v>
      </c>
      <c r="D39" s="33" t="s">
        <v>32</v>
      </c>
      <c r="E39" s="27" t="s">
        <v>56</v>
      </c>
      <c r="F39" s="34">
        <v>0.15</v>
      </c>
      <c r="G39" s="30">
        <v>0.5</v>
      </c>
      <c r="H39" s="30">
        <f t="shared" si="1"/>
        <v>0.075</v>
      </c>
    </row>
    <row r="40" spans="1:8" s="1" customFormat="1" ht="12">
      <c r="A40" s="25" t="s">
        <v>68</v>
      </c>
      <c r="B40" s="45" t="s">
        <v>237</v>
      </c>
      <c r="C40" s="32" t="s">
        <v>44</v>
      </c>
      <c r="D40" s="33" t="s">
        <v>32</v>
      </c>
      <c r="E40" s="27" t="s">
        <v>280</v>
      </c>
      <c r="F40" s="34">
        <v>0.1</v>
      </c>
      <c r="G40" s="30">
        <f>G22</f>
        <v>0.28</v>
      </c>
      <c r="H40" s="30">
        <f t="shared" si="1"/>
        <v>0.028000000000000004</v>
      </c>
    </row>
    <row r="41" spans="1:8" s="1" customFormat="1" ht="12">
      <c r="A41" s="25" t="s">
        <v>69</v>
      </c>
      <c r="B41" s="45"/>
      <c r="C41" s="32" t="s">
        <v>45</v>
      </c>
      <c r="D41" s="33" t="s">
        <v>32</v>
      </c>
      <c r="E41" s="27" t="s">
        <v>14</v>
      </c>
      <c r="F41" s="34">
        <v>0.002</v>
      </c>
      <c r="G41" s="30">
        <v>50</v>
      </c>
      <c r="H41" s="30">
        <f t="shared" si="1"/>
        <v>0.1</v>
      </c>
    </row>
    <row r="42" spans="1:8" s="1" customFormat="1" ht="12">
      <c r="A42" s="25" t="s">
        <v>70</v>
      </c>
      <c r="B42" s="45"/>
      <c r="C42" s="32" t="s">
        <v>46</v>
      </c>
      <c r="D42" s="33" t="s">
        <v>32</v>
      </c>
      <c r="E42" s="27" t="s">
        <v>14</v>
      </c>
      <c r="F42" s="34">
        <v>0.00055</v>
      </c>
      <c r="G42" s="30">
        <f>G24</f>
        <v>180</v>
      </c>
      <c r="H42" s="30">
        <f t="shared" si="1"/>
        <v>0.099</v>
      </c>
    </row>
    <row r="43" spans="1:8" s="1" customFormat="1" ht="17.25" customHeight="1">
      <c r="A43" s="25" t="s">
        <v>71</v>
      </c>
      <c r="B43" s="45"/>
      <c r="C43" s="32" t="s">
        <v>57</v>
      </c>
      <c r="D43" s="33" t="s">
        <v>32</v>
      </c>
      <c r="E43" s="27" t="s">
        <v>14</v>
      </c>
      <c r="F43" s="34">
        <v>5E-06</v>
      </c>
      <c r="G43" s="30">
        <v>1800</v>
      </c>
      <c r="H43" s="30">
        <f t="shared" si="1"/>
        <v>0.009000000000000001</v>
      </c>
    </row>
    <row r="44" spans="1:8" s="1" customFormat="1" ht="12">
      <c r="A44" s="91" t="s">
        <v>33</v>
      </c>
      <c r="B44" s="91"/>
      <c r="C44" s="91"/>
      <c r="D44" s="91"/>
      <c r="E44" s="91"/>
      <c r="F44" s="91"/>
      <c r="G44" s="91"/>
      <c r="H44" s="35">
        <f>SUMIF(D34:D43,"MO",H34:H43)</f>
        <v>2.032</v>
      </c>
    </row>
    <row r="45" spans="1:8" s="1" customFormat="1" ht="12">
      <c r="A45" s="91" t="s">
        <v>34</v>
      </c>
      <c r="B45" s="91"/>
      <c r="C45" s="91"/>
      <c r="D45" s="91"/>
      <c r="E45" s="91"/>
      <c r="F45" s="91"/>
      <c r="G45" s="91"/>
      <c r="H45" s="35">
        <f>SUMIF(D34:D43,"MAT",H34:H43)</f>
        <v>0.44100000000000006</v>
      </c>
    </row>
    <row r="46" spans="1:8" s="1" customFormat="1" ht="12">
      <c r="A46" s="91" t="s">
        <v>35</v>
      </c>
      <c r="B46" s="91"/>
      <c r="C46" s="91"/>
      <c r="D46" s="91"/>
      <c r="E46" s="91"/>
      <c r="F46" s="91"/>
      <c r="G46" s="36">
        <v>1.1422</v>
      </c>
      <c r="H46" s="35">
        <f>(G46)*H44</f>
        <v>2.3209504</v>
      </c>
    </row>
    <row r="47" spans="1:8" s="1" customFormat="1" ht="12">
      <c r="A47" s="91" t="s">
        <v>36</v>
      </c>
      <c r="B47" s="91"/>
      <c r="C47" s="91"/>
      <c r="D47" s="91"/>
      <c r="E47" s="91"/>
      <c r="F47" s="91"/>
      <c r="G47" s="36">
        <v>0.2496</v>
      </c>
      <c r="H47" s="35">
        <f>TRUNC(SUM(H44:H46)*G47,2)</f>
        <v>1.19</v>
      </c>
    </row>
    <row r="48" spans="1:8" s="1" customFormat="1" ht="12">
      <c r="A48" s="91" t="s">
        <v>60</v>
      </c>
      <c r="B48" s="91"/>
      <c r="C48" s="91"/>
      <c r="D48" s="91"/>
      <c r="E48" s="91"/>
      <c r="F48" s="91"/>
      <c r="G48" s="91"/>
      <c r="H48" s="35">
        <f>ROUND(H46+H45+H44,2)</f>
        <v>4.79</v>
      </c>
    </row>
    <row r="49" spans="1:8" ht="15">
      <c r="A49" s="91" t="s">
        <v>59</v>
      </c>
      <c r="B49" s="91"/>
      <c r="C49" s="91"/>
      <c r="D49" s="91"/>
      <c r="E49" s="91"/>
      <c r="F49" s="91"/>
      <c r="G49" s="91"/>
      <c r="H49" s="37">
        <f>TRUNC(H48*(1+G47),2)</f>
        <v>5.98</v>
      </c>
    </row>
    <row r="50" spans="1:8" s="1" customFormat="1" ht="15">
      <c r="A50" s="38"/>
      <c r="B50" s="38"/>
      <c r="C50" s="38"/>
      <c r="D50" s="38"/>
      <c r="E50" s="38"/>
      <c r="F50" s="38"/>
      <c r="G50" s="38"/>
      <c r="H50" s="38"/>
    </row>
    <row r="51" spans="1:8" s="1" customFormat="1" ht="45">
      <c r="A51" s="39" t="s">
        <v>74</v>
      </c>
      <c r="B51" s="39"/>
      <c r="C51" s="40" t="s">
        <v>238</v>
      </c>
      <c r="D51" s="41"/>
      <c r="E51" s="41" t="s">
        <v>56</v>
      </c>
      <c r="F51" s="42"/>
      <c r="G51" s="43"/>
      <c r="H51" s="43"/>
    </row>
    <row r="52" spans="1:8" s="1" customFormat="1" ht="12">
      <c r="A52" s="25" t="s">
        <v>75</v>
      </c>
      <c r="B52" s="25" t="s">
        <v>236</v>
      </c>
      <c r="C52" s="26" t="s">
        <v>279</v>
      </c>
      <c r="D52" s="27" t="s">
        <v>31</v>
      </c>
      <c r="E52" s="27" t="s">
        <v>41</v>
      </c>
      <c r="F52" s="28">
        <v>0.001</v>
      </c>
      <c r="G52" s="29">
        <f>G16</f>
        <v>55.5</v>
      </c>
      <c r="H52" s="30">
        <f>F52*G52</f>
        <v>0.0555</v>
      </c>
    </row>
    <row r="53" spans="1:8" s="1" customFormat="1" ht="12">
      <c r="A53" s="25" t="s">
        <v>76</v>
      </c>
      <c r="B53" s="45" t="s">
        <v>282</v>
      </c>
      <c r="C53" s="32" t="s">
        <v>39</v>
      </c>
      <c r="D53" s="33" t="s">
        <v>31</v>
      </c>
      <c r="E53" s="27" t="s">
        <v>41</v>
      </c>
      <c r="F53" s="34">
        <v>0.02</v>
      </c>
      <c r="G53" s="30">
        <f>G17</f>
        <v>30.18</v>
      </c>
      <c r="H53" s="30">
        <f>F53*G53</f>
        <v>0.6036</v>
      </c>
    </row>
    <row r="54" spans="1:8" s="1" customFormat="1" ht="12">
      <c r="A54" s="25" t="s">
        <v>77</v>
      </c>
      <c r="B54" s="45" t="s">
        <v>235</v>
      </c>
      <c r="C54" s="32" t="s">
        <v>283</v>
      </c>
      <c r="D54" s="33" t="s">
        <v>31</v>
      </c>
      <c r="E54" s="27" t="s">
        <v>41</v>
      </c>
      <c r="F54" s="34">
        <v>0.02</v>
      </c>
      <c r="G54" s="30">
        <f>G18</f>
        <v>9.35</v>
      </c>
      <c r="H54" s="30">
        <f aca="true" t="shared" si="2" ref="H54:H61">F54*G54</f>
        <v>0.187</v>
      </c>
    </row>
    <row r="55" spans="1:8" s="1" customFormat="1" ht="12">
      <c r="A55" s="25" t="s">
        <v>78</v>
      </c>
      <c r="B55" s="45"/>
      <c r="C55" s="32" t="s">
        <v>43</v>
      </c>
      <c r="D55" s="33" t="s">
        <v>32</v>
      </c>
      <c r="E55" s="27" t="s">
        <v>14</v>
      </c>
      <c r="F55" s="34">
        <v>0.0001</v>
      </c>
      <c r="G55" s="30">
        <v>2000</v>
      </c>
      <c r="H55" s="30">
        <f t="shared" si="2"/>
        <v>0.2</v>
      </c>
    </row>
    <row r="56" spans="1:8" s="1" customFormat="1" ht="12">
      <c r="A56" s="25" t="s">
        <v>79</v>
      </c>
      <c r="B56" s="45"/>
      <c r="C56" s="32" t="s">
        <v>42</v>
      </c>
      <c r="D56" s="33" t="s">
        <v>32</v>
      </c>
      <c r="E56" s="27" t="s">
        <v>14</v>
      </c>
      <c r="F56" s="34">
        <v>0.0001</v>
      </c>
      <c r="G56" s="30">
        <v>350</v>
      </c>
      <c r="H56" s="30">
        <f t="shared" si="2"/>
        <v>0.035</v>
      </c>
    </row>
    <row r="57" spans="1:8" s="1" customFormat="1" ht="12">
      <c r="A57" s="25" t="s">
        <v>80</v>
      </c>
      <c r="B57" s="45"/>
      <c r="C57" s="32" t="s">
        <v>47</v>
      </c>
      <c r="D57" s="33" t="s">
        <v>32</v>
      </c>
      <c r="E57" s="27" t="s">
        <v>56</v>
      </c>
      <c r="F57" s="34">
        <v>0.1</v>
      </c>
      <c r="G57" s="30">
        <v>0.5</v>
      </c>
      <c r="H57" s="30">
        <f t="shared" si="2"/>
        <v>0.05</v>
      </c>
    </row>
    <row r="58" spans="1:8" s="1" customFormat="1" ht="12">
      <c r="A58" s="25" t="s">
        <v>81</v>
      </c>
      <c r="B58" s="45" t="s">
        <v>237</v>
      </c>
      <c r="C58" s="32" t="s">
        <v>44</v>
      </c>
      <c r="D58" s="33" t="s">
        <v>32</v>
      </c>
      <c r="E58" s="27" t="s">
        <v>280</v>
      </c>
      <c r="F58" s="34">
        <v>0.1</v>
      </c>
      <c r="G58" s="30">
        <f>G22</f>
        <v>0.28</v>
      </c>
      <c r="H58" s="30">
        <f t="shared" si="2"/>
        <v>0.028000000000000004</v>
      </c>
    </row>
    <row r="59" spans="1:8" s="1" customFormat="1" ht="12">
      <c r="A59" s="25" t="s">
        <v>82</v>
      </c>
      <c r="B59" s="31"/>
      <c r="C59" s="32" t="s">
        <v>45</v>
      </c>
      <c r="D59" s="33" t="s">
        <v>32</v>
      </c>
      <c r="E59" s="27" t="s">
        <v>14</v>
      </c>
      <c r="F59" s="34">
        <v>0.001</v>
      </c>
      <c r="G59" s="30">
        <v>50</v>
      </c>
      <c r="H59" s="30">
        <f t="shared" si="2"/>
        <v>0.05</v>
      </c>
    </row>
    <row r="60" spans="1:8" s="1" customFormat="1" ht="12">
      <c r="A60" s="25" t="s">
        <v>83</v>
      </c>
      <c r="B60" s="31"/>
      <c r="C60" s="32" t="s">
        <v>46</v>
      </c>
      <c r="D60" s="33" t="s">
        <v>32</v>
      </c>
      <c r="E60" s="27" t="s">
        <v>14</v>
      </c>
      <c r="F60" s="34">
        <v>0.00055</v>
      </c>
      <c r="G60" s="30">
        <f>G24</f>
        <v>180</v>
      </c>
      <c r="H60" s="30">
        <f t="shared" si="2"/>
        <v>0.099</v>
      </c>
    </row>
    <row r="61" spans="1:8" s="1" customFormat="1" ht="22.5">
      <c r="A61" s="25" t="s">
        <v>84</v>
      </c>
      <c r="B61" s="31"/>
      <c r="C61" s="32" t="s">
        <v>239</v>
      </c>
      <c r="D61" s="33" t="s">
        <v>32</v>
      </c>
      <c r="E61" s="27" t="s">
        <v>14</v>
      </c>
      <c r="F61" s="34">
        <v>0.0001</v>
      </c>
      <c r="G61" s="30">
        <v>5000</v>
      </c>
      <c r="H61" s="30">
        <f t="shared" si="2"/>
        <v>0.5</v>
      </c>
    </row>
    <row r="62" spans="1:8" s="1" customFormat="1" ht="12">
      <c r="A62" s="91" t="s">
        <v>33</v>
      </c>
      <c r="B62" s="91"/>
      <c r="C62" s="91"/>
      <c r="D62" s="91"/>
      <c r="E62" s="91"/>
      <c r="F62" s="91"/>
      <c r="G62" s="91"/>
      <c r="H62" s="35">
        <f>SUMIF(D52:D61,"MO",H52:H61)</f>
        <v>0.8461000000000001</v>
      </c>
    </row>
    <row r="63" spans="1:8" s="1" customFormat="1" ht="12">
      <c r="A63" s="91" t="s">
        <v>34</v>
      </c>
      <c r="B63" s="91"/>
      <c r="C63" s="91"/>
      <c r="D63" s="91"/>
      <c r="E63" s="91"/>
      <c r="F63" s="91"/>
      <c r="G63" s="91"/>
      <c r="H63" s="35">
        <f>SUMIF(D52:D61,"MAT",H52:H61)</f>
        <v>0.9620000000000001</v>
      </c>
    </row>
    <row r="64" spans="1:8" s="1" customFormat="1" ht="12">
      <c r="A64" s="91" t="s">
        <v>35</v>
      </c>
      <c r="B64" s="91"/>
      <c r="C64" s="91"/>
      <c r="D64" s="91"/>
      <c r="E64" s="91"/>
      <c r="F64" s="91"/>
      <c r="G64" s="36">
        <v>1.1422</v>
      </c>
      <c r="H64" s="35">
        <f>(G64)*H62</f>
        <v>0.9664154200000001</v>
      </c>
    </row>
    <row r="65" spans="1:8" s="1" customFormat="1" ht="12">
      <c r="A65" s="91" t="s">
        <v>36</v>
      </c>
      <c r="B65" s="91"/>
      <c r="C65" s="91"/>
      <c r="D65" s="91"/>
      <c r="E65" s="91"/>
      <c r="F65" s="91"/>
      <c r="G65" s="36">
        <v>0.2496</v>
      </c>
      <c r="H65" s="35">
        <f>TRUNC(SUM(H62:H64)*G65,2)</f>
        <v>0.69</v>
      </c>
    </row>
    <row r="66" spans="1:8" s="1" customFormat="1" ht="12">
      <c r="A66" s="91" t="s">
        <v>37</v>
      </c>
      <c r="B66" s="91"/>
      <c r="C66" s="91"/>
      <c r="D66" s="91"/>
      <c r="E66" s="91"/>
      <c r="F66" s="91"/>
      <c r="G66" s="91"/>
      <c r="H66" s="35">
        <f>ROUND(H64+H63+H62,2)</f>
        <v>2.77</v>
      </c>
    </row>
    <row r="67" spans="1:8" ht="15">
      <c r="A67" s="91" t="s">
        <v>38</v>
      </c>
      <c r="B67" s="91"/>
      <c r="C67" s="91"/>
      <c r="D67" s="91"/>
      <c r="E67" s="91"/>
      <c r="F67" s="91"/>
      <c r="G67" s="91"/>
      <c r="H67" s="37">
        <f>TRUNC(H66*(1+G65),2)</f>
        <v>3.46</v>
      </c>
    </row>
    <row r="68" spans="1:8" s="1" customFormat="1" ht="15">
      <c r="A68" s="38"/>
      <c r="B68" s="38"/>
      <c r="C68" s="38"/>
      <c r="D68" s="38"/>
      <c r="E68" s="38"/>
      <c r="F68" s="38"/>
      <c r="G68" s="38"/>
      <c r="H68" s="38"/>
    </row>
    <row r="69" spans="1:8" s="1" customFormat="1" ht="51.75" customHeight="1">
      <c r="A69" s="39" t="s">
        <v>85</v>
      </c>
      <c r="B69" s="39"/>
      <c r="C69" s="40" t="str">
        <f>'Planilha Orçamentária'!B19</f>
        <v>Projetos estruturais em concreto armado (inclusive fundações), com seus detalhamentos, memórias de cálculo, especificações e quantitativo de materiais.</v>
      </c>
      <c r="D69" s="41"/>
      <c r="E69" s="41" t="s">
        <v>56</v>
      </c>
      <c r="F69" s="42"/>
      <c r="G69" s="43"/>
      <c r="H69" s="43"/>
    </row>
    <row r="70" spans="1:8" s="1" customFormat="1" ht="12">
      <c r="A70" s="25" t="s">
        <v>86</v>
      </c>
      <c r="B70" s="25" t="s">
        <v>236</v>
      </c>
      <c r="C70" s="26" t="s">
        <v>279</v>
      </c>
      <c r="D70" s="27" t="s">
        <v>31</v>
      </c>
      <c r="E70" s="27" t="s">
        <v>41</v>
      </c>
      <c r="F70" s="28">
        <v>0.03</v>
      </c>
      <c r="G70" s="29">
        <f>G16</f>
        <v>55.5</v>
      </c>
      <c r="H70" s="30">
        <f>F70*G70</f>
        <v>1.665</v>
      </c>
    </row>
    <row r="71" spans="1:8" s="1" customFormat="1" ht="12">
      <c r="A71" s="25" t="s">
        <v>87</v>
      </c>
      <c r="B71" s="45" t="s">
        <v>282</v>
      </c>
      <c r="C71" s="32" t="s">
        <v>39</v>
      </c>
      <c r="D71" s="33" t="s">
        <v>31</v>
      </c>
      <c r="E71" s="27" t="s">
        <v>41</v>
      </c>
      <c r="F71" s="34">
        <v>0.05</v>
      </c>
      <c r="G71" s="30">
        <f>G17</f>
        <v>30.18</v>
      </c>
      <c r="H71" s="30">
        <f>F71*G71</f>
        <v>1.5090000000000001</v>
      </c>
    </row>
    <row r="72" spans="1:8" s="1" customFormat="1" ht="12">
      <c r="A72" s="25" t="s">
        <v>88</v>
      </c>
      <c r="B72" s="45" t="s">
        <v>235</v>
      </c>
      <c r="C72" s="32" t="s">
        <v>283</v>
      </c>
      <c r="D72" s="33" t="s">
        <v>31</v>
      </c>
      <c r="E72" s="27" t="s">
        <v>41</v>
      </c>
      <c r="F72" s="34">
        <v>0.05</v>
      </c>
      <c r="G72" s="30">
        <f>G18</f>
        <v>9.35</v>
      </c>
      <c r="H72" s="30">
        <f aca="true" t="shared" si="3" ref="H72:H79">F72*G72</f>
        <v>0.4675</v>
      </c>
    </row>
    <row r="73" spans="1:8" s="1" customFormat="1" ht="12">
      <c r="A73" s="25" t="s">
        <v>89</v>
      </c>
      <c r="B73" s="45"/>
      <c r="C73" s="32" t="s">
        <v>43</v>
      </c>
      <c r="D73" s="33" t="s">
        <v>32</v>
      </c>
      <c r="E73" s="27" t="s">
        <v>14</v>
      </c>
      <c r="F73" s="34">
        <v>5E-05</v>
      </c>
      <c r="G73" s="30">
        <v>2000</v>
      </c>
      <c r="H73" s="30">
        <f t="shared" si="3"/>
        <v>0.1</v>
      </c>
    </row>
    <row r="74" spans="1:8" s="1" customFormat="1" ht="12">
      <c r="A74" s="25" t="s">
        <v>90</v>
      </c>
      <c r="B74" s="45"/>
      <c r="C74" s="32" t="s">
        <v>42</v>
      </c>
      <c r="D74" s="33" t="s">
        <v>32</v>
      </c>
      <c r="E74" s="27" t="s">
        <v>14</v>
      </c>
      <c r="F74" s="34">
        <v>0.0001</v>
      </c>
      <c r="G74" s="30">
        <v>350</v>
      </c>
      <c r="H74" s="30">
        <f t="shared" si="3"/>
        <v>0.035</v>
      </c>
    </row>
    <row r="75" spans="1:8" s="1" customFormat="1" ht="12">
      <c r="A75" s="25" t="s">
        <v>91</v>
      </c>
      <c r="B75" s="45"/>
      <c r="C75" s="32" t="s">
        <v>47</v>
      </c>
      <c r="D75" s="33" t="s">
        <v>32</v>
      </c>
      <c r="E75" s="27" t="s">
        <v>56</v>
      </c>
      <c r="F75" s="34">
        <v>0.1</v>
      </c>
      <c r="G75" s="30">
        <v>0.5</v>
      </c>
      <c r="H75" s="30">
        <f t="shared" si="3"/>
        <v>0.05</v>
      </c>
    </row>
    <row r="76" spans="1:8" s="1" customFormat="1" ht="12">
      <c r="A76" s="25" t="s">
        <v>92</v>
      </c>
      <c r="B76" s="45" t="s">
        <v>237</v>
      </c>
      <c r="C76" s="32" t="s">
        <v>44</v>
      </c>
      <c r="D76" s="33" t="s">
        <v>32</v>
      </c>
      <c r="E76" s="27" t="s">
        <v>280</v>
      </c>
      <c r="F76" s="34">
        <v>0.05</v>
      </c>
      <c r="G76" s="30">
        <f>G22</f>
        <v>0.28</v>
      </c>
      <c r="H76" s="30">
        <f t="shared" si="3"/>
        <v>0.014000000000000002</v>
      </c>
    </row>
    <row r="77" spans="1:8" s="1" customFormat="1" ht="12">
      <c r="A77" s="25" t="s">
        <v>93</v>
      </c>
      <c r="B77" s="31"/>
      <c r="C77" s="32" t="s">
        <v>45</v>
      </c>
      <c r="D77" s="33" t="s">
        <v>32</v>
      </c>
      <c r="E77" s="27" t="s">
        <v>14</v>
      </c>
      <c r="F77" s="34">
        <v>0.001</v>
      </c>
      <c r="G77" s="30">
        <v>50</v>
      </c>
      <c r="H77" s="30">
        <f t="shared" si="3"/>
        <v>0.05</v>
      </c>
    </row>
    <row r="78" spans="1:8" s="1" customFormat="1" ht="12">
      <c r="A78" s="25" t="s">
        <v>94</v>
      </c>
      <c r="B78" s="31"/>
      <c r="C78" s="32" t="s">
        <v>46</v>
      </c>
      <c r="D78" s="33" t="s">
        <v>32</v>
      </c>
      <c r="E78" s="27" t="s">
        <v>14</v>
      </c>
      <c r="F78" s="34">
        <v>0.00055</v>
      </c>
      <c r="G78" s="30">
        <f>G24</f>
        <v>180</v>
      </c>
      <c r="H78" s="30">
        <f t="shared" si="3"/>
        <v>0.099</v>
      </c>
    </row>
    <row r="79" spans="1:8" s="1" customFormat="1" ht="22.5">
      <c r="A79" s="25" t="s">
        <v>95</v>
      </c>
      <c r="B79" s="31"/>
      <c r="C79" s="32" t="s">
        <v>239</v>
      </c>
      <c r="D79" s="33" t="s">
        <v>32</v>
      </c>
      <c r="E79" s="27" t="s">
        <v>14</v>
      </c>
      <c r="F79" s="34">
        <v>5E-05</v>
      </c>
      <c r="G79" s="30">
        <v>5000</v>
      </c>
      <c r="H79" s="30">
        <f t="shared" si="3"/>
        <v>0.25</v>
      </c>
    </row>
    <row r="80" spans="1:8" s="1" customFormat="1" ht="12">
      <c r="A80" s="91" t="s">
        <v>33</v>
      </c>
      <c r="B80" s="91"/>
      <c r="C80" s="91"/>
      <c r="D80" s="91"/>
      <c r="E80" s="91"/>
      <c r="F80" s="91"/>
      <c r="G80" s="91"/>
      <c r="H80" s="35">
        <f>SUMIF(D70:D79,"MO",H70:H79)</f>
        <v>3.6415000000000006</v>
      </c>
    </row>
    <row r="81" spans="1:8" s="1" customFormat="1" ht="12">
      <c r="A81" s="91" t="s">
        <v>34</v>
      </c>
      <c r="B81" s="91"/>
      <c r="C81" s="91"/>
      <c r="D81" s="91"/>
      <c r="E81" s="91"/>
      <c r="F81" s="91"/>
      <c r="G81" s="91"/>
      <c r="H81" s="35">
        <f>SUMIF(D70:D79,"MAT",H70:H79)</f>
        <v>0.598</v>
      </c>
    </row>
    <row r="82" spans="1:8" s="1" customFormat="1" ht="12">
      <c r="A82" s="91" t="s">
        <v>35</v>
      </c>
      <c r="B82" s="91"/>
      <c r="C82" s="91"/>
      <c r="D82" s="91"/>
      <c r="E82" s="91"/>
      <c r="F82" s="91"/>
      <c r="G82" s="36">
        <v>1.1422</v>
      </c>
      <c r="H82" s="35">
        <f>(G82)*H80</f>
        <v>4.159321300000001</v>
      </c>
    </row>
    <row r="83" spans="1:8" s="1" customFormat="1" ht="12">
      <c r="A83" s="91" t="s">
        <v>36</v>
      </c>
      <c r="B83" s="91"/>
      <c r="C83" s="91"/>
      <c r="D83" s="91"/>
      <c r="E83" s="91"/>
      <c r="F83" s="91"/>
      <c r="G83" s="36">
        <v>0.2496</v>
      </c>
      <c r="H83" s="35">
        <f>TRUNC(SUM(H80:H82)*G83,2)</f>
        <v>2.09</v>
      </c>
    </row>
    <row r="84" spans="1:8" s="1" customFormat="1" ht="12">
      <c r="A84" s="91" t="s">
        <v>37</v>
      </c>
      <c r="B84" s="91"/>
      <c r="C84" s="91"/>
      <c r="D84" s="91"/>
      <c r="E84" s="91"/>
      <c r="F84" s="91"/>
      <c r="G84" s="91"/>
      <c r="H84" s="35">
        <f>ROUND(H82+H81+H80,2)</f>
        <v>8.4</v>
      </c>
    </row>
    <row r="85" spans="1:8" ht="15">
      <c r="A85" s="91" t="s">
        <v>38</v>
      </c>
      <c r="B85" s="91"/>
      <c r="C85" s="91"/>
      <c r="D85" s="91"/>
      <c r="E85" s="91"/>
      <c r="F85" s="91"/>
      <c r="G85" s="91"/>
      <c r="H85" s="37">
        <f>TRUNC(H84*(1+G83),2)</f>
        <v>10.49</v>
      </c>
    </row>
    <row r="86" spans="1:8" s="1" customFormat="1" ht="15">
      <c r="A86" s="38"/>
      <c r="B86" s="38"/>
      <c r="C86" s="38"/>
      <c r="D86" s="38"/>
      <c r="E86" s="38"/>
      <c r="F86" s="38"/>
      <c r="G86" s="38"/>
      <c r="H86" s="38"/>
    </row>
    <row r="87" spans="1:8" s="1" customFormat="1" ht="44.25" customHeight="1">
      <c r="A87" s="39" t="s">
        <v>96</v>
      </c>
      <c r="B87" s="39"/>
      <c r="C87" s="40" t="s">
        <v>287</v>
      </c>
      <c r="D87" s="41"/>
      <c r="E87" s="41" t="s">
        <v>56</v>
      </c>
      <c r="F87" s="42"/>
      <c r="G87" s="43"/>
      <c r="H87" s="43"/>
    </row>
    <row r="88" spans="1:8" s="1" customFormat="1" ht="12">
      <c r="A88" s="25" t="s">
        <v>97</v>
      </c>
      <c r="B88" s="25" t="s">
        <v>236</v>
      </c>
      <c r="C88" s="26" t="s">
        <v>279</v>
      </c>
      <c r="D88" s="27" t="s">
        <v>31</v>
      </c>
      <c r="E88" s="27" t="s">
        <v>41</v>
      </c>
      <c r="F88" s="28">
        <v>0.001</v>
      </c>
      <c r="G88" s="29">
        <f>G16</f>
        <v>55.5</v>
      </c>
      <c r="H88" s="30">
        <f>F88*G88</f>
        <v>0.0555</v>
      </c>
    </row>
    <row r="89" spans="1:8" s="1" customFormat="1" ht="12">
      <c r="A89" s="25" t="s">
        <v>98</v>
      </c>
      <c r="B89" s="45" t="s">
        <v>282</v>
      </c>
      <c r="C89" s="32" t="s">
        <v>39</v>
      </c>
      <c r="D89" s="33" t="s">
        <v>31</v>
      </c>
      <c r="E89" s="27" t="s">
        <v>41</v>
      </c>
      <c r="F89" s="34">
        <v>0.1</v>
      </c>
      <c r="G89" s="30">
        <f>G17</f>
        <v>30.18</v>
      </c>
      <c r="H89" s="30">
        <f>F89*G89</f>
        <v>3.0180000000000002</v>
      </c>
    </row>
    <row r="90" spans="1:8" s="1" customFormat="1" ht="12">
      <c r="A90" s="25" t="s">
        <v>99</v>
      </c>
      <c r="B90" s="45" t="s">
        <v>235</v>
      </c>
      <c r="C90" s="32" t="s">
        <v>283</v>
      </c>
      <c r="D90" s="33" t="s">
        <v>31</v>
      </c>
      <c r="E90" s="27" t="s">
        <v>41</v>
      </c>
      <c r="F90" s="34">
        <v>0.01</v>
      </c>
      <c r="G90" s="30">
        <f>G18</f>
        <v>9.35</v>
      </c>
      <c r="H90" s="30">
        <f aca="true" t="shared" si="4" ref="H90:H97">F90*G90</f>
        <v>0.0935</v>
      </c>
    </row>
    <row r="91" spans="1:8" s="1" customFormat="1" ht="12">
      <c r="A91" s="25" t="s">
        <v>100</v>
      </c>
      <c r="B91" s="45"/>
      <c r="C91" s="32" t="s">
        <v>43</v>
      </c>
      <c r="D91" s="33" t="s">
        <v>32</v>
      </c>
      <c r="E91" s="27" t="s">
        <v>14</v>
      </c>
      <c r="F91" s="34">
        <v>5E-05</v>
      </c>
      <c r="G91" s="30">
        <v>2000</v>
      </c>
      <c r="H91" s="30">
        <f t="shared" si="4"/>
        <v>0.1</v>
      </c>
    </row>
    <row r="92" spans="1:8" s="1" customFormat="1" ht="12">
      <c r="A92" s="25" t="s">
        <v>101</v>
      </c>
      <c r="B92" s="45"/>
      <c r="C92" s="32" t="s">
        <v>42</v>
      </c>
      <c r="D92" s="33" t="s">
        <v>32</v>
      </c>
      <c r="E92" s="27" t="s">
        <v>14</v>
      </c>
      <c r="F92" s="34">
        <v>0.0001</v>
      </c>
      <c r="G92" s="30">
        <v>350</v>
      </c>
      <c r="H92" s="30">
        <f t="shared" si="4"/>
        <v>0.035</v>
      </c>
    </row>
    <row r="93" spans="1:8" s="1" customFormat="1" ht="12">
      <c r="A93" s="25" t="s">
        <v>102</v>
      </c>
      <c r="B93" s="45"/>
      <c r="C93" s="32" t="s">
        <v>47</v>
      </c>
      <c r="D93" s="33" t="s">
        <v>32</v>
      </c>
      <c r="E93" s="27" t="s">
        <v>56</v>
      </c>
      <c r="F93" s="34">
        <v>0.1</v>
      </c>
      <c r="G93" s="30">
        <v>0.5</v>
      </c>
      <c r="H93" s="30">
        <f t="shared" si="4"/>
        <v>0.05</v>
      </c>
    </row>
    <row r="94" spans="1:8" s="1" customFormat="1" ht="12">
      <c r="A94" s="25" t="s">
        <v>103</v>
      </c>
      <c r="B94" s="45" t="s">
        <v>237</v>
      </c>
      <c r="C94" s="32" t="s">
        <v>44</v>
      </c>
      <c r="D94" s="33" t="s">
        <v>32</v>
      </c>
      <c r="E94" s="27" t="s">
        <v>280</v>
      </c>
      <c r="F94" s="34">
        <v>0.1</v>
      </c>
      <c r="G94" s="30">
        <f>G22</f>
        <v>0.28</v>
      </c>
      <c r="H94" s="30">
        <f t="shared" si="4"/>
        <v>0.028000000000000004</v>
      </c>
    </row>
    <row r="95" spans="1:8" s="1" customFormat="1" ht="12">
      <c r="A95" s="25" t="s">
        <v>104</v>
      </c>
      <c r="B95" s="31"/>
      <c r="C95" s="32" t="s">
        <v>45</v>
      </c>
      <c r="D95" s="33" t="s">
        <v>32</v>
      </c>
      <c r="E95" s="27" t="s">
        <v>14</v>
      </c>
      <c r="F95" s="34">
        <v>0.001</v>
      </c>
      <c r="G95" s="30">
        <v>50</v>
      </c>
      <c r="H95" s="30">
        <f t="shared" si="4"/>
        <v>0.05</v>
      </c>
    </row>
    <row r="96" spans="1:8" s="1" customFormat="1" ht="12">
      <c r="A96" s="25" t="s">
        <v>105</v>
      </c>
      <c r="B96" s="31"/>
      <c r="C96" s="32" t="s">
        <v>46</v>
      </c>
      <c r="D96" s="33" t="s">
        <v>32</v>
      </c>
      <c r="E96" s="27" t="s">
        <v>14</v>
      </c>
      <c r="F96" s="34">
        <v>0.00055</v>
      </c>
      <c r="G96" s="30">
        <f>G24</f>
        <v>180</v>
      </c>
      <c r="H96" s="30">
        <f t="shared" si="4"/>
        <v>0.099</v>
      </c>
    </row>
    <row r="97" spans="1:8" s="1" customFormat="1" ht="22.5">
      <c r="A97" s="25" t="s">
        <v>106</v>
      </c>
      <c r="B97" s="31"/>
      <c r="C97" s="32" t="s">
        <v>243</v>
      </c>
      <c r="D97" s="33" t="s">
        <v>32</v>
      </c>
      <c r="E97" s="27" t="s">
        <v>14</v>
      </c>
      <c r="F97" s="34">
        <v>5E-05</v>
      </c>
      <c r="G97" s="30">
        <v>5000</v>
      </c>
      <c r="H97" s="30">
        <f t="shared" si="4"/>
        <v>0.25</v>
      </c>
    </row>
    <row r="98" spans="1:8" s="1" customFormat="1" ht="12">
      <c r="A98" s="91" t="s">
        <v>33</v>
      </c>
      <c r="B98" s="91"/>
      <c r="C98" s="91"/>
      <c r="D98" s="91"/>
      <c r="E98" s="91"/>
      <c r="F98" s="91"/>
      <c r="G98" s="91"/>
      <c r="H98" s="35">
        <f>SUMIF(D88:D97,"MO",H88:H97)</f>
        <v>3.1670000000000003</v>
      </c>
    </row>
    <row r="99" spans="1:8" s="1" customFormat="1" ht="12">
      <c r="A99" s="91" t="s">
        <v>34</v>
      </c>
      <c r="B99" s="91"/>
      <c r="C99" s="91"/>
      <c r="D99" s="91"/>
      <c r="E99" s="91"/>
      <c r="F99" s="91"/>
      <c r="G99" s="91"/>
      <c r="H99" s="35">
        <f>SUMIF(D88:D97,"MAT",H88:H97)</f>
        <v>0.612</v>
      </c>
    </row>
    <row r="100" spans="1:8" s="1" customFormat="1" ht="12">
      <c r="A100" s="91" t="s">
        <v>35</v>
      </c>
      <c r="B100" s="91"/>
      <c r="C100" s="91"/>
      <c r="D100" s="91"/>
      <c r="E100" s="91"/>
      <c r="F100" s="91"/>
      <c r="G100" s="36">
        <v>1.1422</v>
      </c>
      <c r="H100" s="35">
        <f>(G100)*H98</f>
        <v>3.6173474000000008</v>
      </c>
    </row>
    <row r="101" spans="1:8" s="1" customFormat="1" ht="12">
      <c r="A101" s="91" t="s">
        <v>36</v>
      </c>
      <c r="B101" s="91"/>
      <c r="C101" s="91"/>
      <c r="D101" s="91"/>
      <c r="E101" s="91"/>
      <c r="F101" s="91"/>
      <c r="G101" s="36">
        <v>0.2496</v>
      </c>
      <c r="H101" s="35">
        <f>TRUNC(SUM(H98:H100)*G101,2)</f>
        <v>1.84</v>
      </c>
    </row>
    <row r="102" spans="1:8" s="1" customFormat="1" ht="12">
      <c r="A102" s="91" t="s">
        <v>37</v>
      </c>
      <c r="B102" s="91"/>
      <c r="C102" s="91"/>
      <c r="D102" s="91"/>
      <c r="E102" s="91"/>
      <c r="F102" s="91"/>
      <c r="G102" s="91"/>
      <c r="H102" s="35">
        <f>ROUND(H100+H99+H98,2)</f>
        <v>7.4</v>
      </c>
    </row>
    <row r="103" spans="1:8" ht="15">
      <c r="A103" s="91" t="s">
        <v>38</v>
      </c>
      <c r="B103" s="91"/>
      <c r="C103" s="91"/>
      <c r="D103" s="91"/>
      <c r="E103" s="91"/>
      <c r="F103" s="91"/>
      <c r="G103" s="91"/>
      <c r="H103" s="37">
        <f>TRUNC(H102*(1+G101),2)</f>
        <v>9.24</v>
      </c>
    </row>
    <row r="104" spans="1:8" s="1" customFormat="1" ht="15" customHeight="1">
      <c r="A104" s="38"/>
      <c r="B104" s="38"/>
      <c r="C104" s="38"/>
      <c r="D104" s="38"/>
      <c r="E104" s="38"/>
      <c r="F104" s="38"/>
      <c r="G104" s="38"/>
      <c r="H104" s="38"/>
    </row>
    <row r="105" spans="1:8" s="1" customFormat="1" ht="51" customHeight="1">
      <c r="A105" s="39" t="s">
        <v>107</v>
      </c>
      <c r="B105" s="39"/>
      <c r="C105" s="40" t="str">
        <f>'Planilha Orçamentária'!B21</f>
        <v>Projetos elétricos em baixa e média tensão, quando for o caso, com seus detalhamentos, especificações, memoriais e quantitativo de materiais.</v>
      </c>
      <c r="D105" s="41"/>
      <c r="E105" s="41" t="s">
        <v>56</v>
      </c>
      <c r="F105" s="42"/>
      <c r="G105" s="43"/>
      <c r="H105" s="43"/>
    </row>
    <row r="106" spans="1:8" s="1" customFormat="1" ht="12">
      <c r="A106" s="25" t="s">
        <v>108</v>
      </c>
      <c r="B106" s="25" t="s">
        <v>236</v>
      </c>
      <c r="C106" s="26" t="s">
        <v>279</v>
      </c>
      <c r="D106" s="27" t="s">
        <v>31</v>
      </c>
      <c r="E106" s="27" t="s">
        <v>41</v>
      </c>
      <c r="F106" s="28">
        <v>0.01</v>
      </c>
      <c r="G106" s="29">
        <f>G16</f>
        <v>55.5</v>
      </c>
      <c r="H106" s="30">
        <f>F106*G106</f>
        <v>0.555</v>
      </c>
    </row>
    <row r="107" spans="1:8" s="1" customFormat="1" ht="12">
      <c r="A107" s="25" t="s">
        <v>109</v>
      </c>
      <c r="B107" s="45" t="s">
        <v>282</v>
      </c>
      <c r="C107" s="32" t="s">
        <v>129</v>
      </c>
      <c r="D107" s="33" t="s">
        <v>31</v>
      </c>
      <c r="E107" s="27" t="s">
        <v>41</v>
      </c>
      <c r="F107" s="34">
        <v>0.075</v>
      </c>
      <c r="G107" s="30">
        <f>G17</f>
        <v>30.18</v>
      </c>
      <c r="H107" s="30">
        <f>F107*G107</f>
        <v>2.2635</v>
      </c>
    </row>
    <row r="108" spans="1:8" s="1" customFormat="1" ht="12">
      <c r="A108" s="25" t="s">
        <v>110</v>
      </c>
      <c r="B108" s="45" t="s">
        <v>235</v>
      </c>
      <c r="C108" s="32" t="s">
        <v>283</v>
      </c>
      <c r="D108" s="33" t="s">
        <v>31</v>
      </c>
      <c r="E108" s="27" t="s">
        <v>41</v>
      </c>
      <c r="F108" s="34">
        <v>0.05</v>
      </c>
      <c r="G108" s="30">
        <f>G18</f>
        <v>9.35</v>
      </c>
      <c r="H108" s="30">
        <f aca="true" t="shared" si="5" ref="H108:H115">F108*G108</f>
        <v>0.4675</v>
      </c>
    </row>
    <row r="109" spans="1:8" s="1" customFormat="1" ht="12">
      <c r="A109" s="25" t="s">
        <v>111</v>
      </c>
      <c r="B109" s="45"/>
      <c r="C109" s="32" t="s">
        <v>43</v>
      </c>
      <c r="D109" s="33" t="s">
        <v>32</v>
      </c>
      <c r="E109" s="27" t="s">
        <v>14</v>
      </c>
      <c r="F109" s="34">
        <v>5E-05</v>
      </c>
      <c r="G109" s="30">
        <v>2000</v>
      </c>
      <c r="H109" s="30">
        <f t="shared" si="5"/>
        <v>0.1</v>
      </c>
    </row>
    <row r="110" spans="1:8" s="1" customFormat="1" ht="12">
      <c r="A110" s="25" t="s">
        <v>112</v>
      </c>
      <c r="B110" s="45"/>
      <c r="C110" s="32" t="s">
        <v>42</v>
      </c>
      <c r="D110" s="33" t="s">
        <v>32</v>
      </c>
      <c r="E110" s="27" t="s">
        <v>14</v>
      </c>
      <c r="F110" s="34">
        <v>0.0001</v>
      </c>
      <c r="G110" s="30">
        <v>350</v>
      </c>
      <c r="H110" s="30">
        <f t="shared" si="5"/>
        <v>0.035</v>
      </c>
    </row>
    <row r="111" spans="1:8" s="1" customFormat="1" ht="12">
      <c r="A111" s="25" t="s">
        <v>113</v>
      </c>
      <c r="B111" s="45"/>
      <c r="C111" s="32" t="s">
        <v>47</v>
      </c>
      <c r="D111" s="33" t="s">
        <v>32</v>
      </c>
      <c r="E111" s="27" t="s">
        <v>56</v>
      </c>
      <c r="F111" s="34">
        <v>0.1</v>
      </c>
      <c r="G111" s="30">
        <v>0.5</v>
      </c>
      <c r="H111" s="30">
        <f t="shared" si="5"/>
        <v>0.05</v>
      </c>
    </row>
    <row r="112" spans="1:8" s="1" customFormat="1" ht="12">
      <c r="A112" s="25" t="s">
        <v>114</v>
      </c>
      <c r="B112" s="45" t="s">
        <v>237</v>
      </c>
      <c r="C112" s="32" t="s">
        <v>44</v>
      </c>
      <c r="D112" s="33" t="s">
        <v>32</v>
      </c>
      <c r="E112" s="27" t="s">
        <v>280</v>
      </c>
      <c r="F112" s="34">
        <v>0.1</v>
      </c>
      <c r="G112" s="30">
        <f>G22</f>
        <v>0.28</v>
      </c>
      <c r="H112" s="30">
        <f t="shared" si="5"/>
        <v>0.028000000000000004</v>
      </c>
    </row>
    <row r="113" spans="1:8" s="1" customFormat="1" ht="12">
      <c r="A113" s="25" t="s">
        <v>115</v>
      </c>
      <c r="B113" s="31"/>
      <c r="C113" s="32" t="s">
        <v>45</v>
      </c>
      <c r="D113" s="33" t="s">
        <v>32</v>
      </c>
      <c r="E113" s="27" t="s">
        <v>14</v>
      </c>
      <c r="F113" s="34">
        <v>0.001</v>
      </c>
      <c r="G113" s="30">
        <v>50</v>
      </c>
      <c r="H113" s="30">
        <f t="shared" si="5"/>
        <v>0.05</v>
      </c>
    </row>
    <row r="114" spans="1:8" s="1" customFormat="1" ht="22.5" customHeight="1">
      <c r="A114" s="25" t="s">
        <v>116</v>
      </c>
      <c r="B114" s="31"/>
      <c r="C114" s="32" t="s">
        <v>244</v>
      </c>
      <c r="D114" s="33" t="s">
        <v>32</v>
      </c>
      <c r="E114" s="27" t="s">
        <v>14</v>
      </c>
      <c r="F114" s="34">
        <v>0.00055</v>
      </c>
      <c r="G114" s="30">
        <f>G24</f>
        <v>180</v>
      </c>
      <c r="H114" s="30">
        <f t="shared" si="5"/>
        <v>0.099</v>
      </c>
    </row>
    <row r="115" spans="1:8" s="1" customFormat="1" ht="12">
      <c r="A115" s="25" t="s">
        <v>117</v>
      </c>
      <c r="B115" s="31"/>
      <c r="C115" s="32" t="s">
        <v>130</v>
      </c>
      <c r="D115" s="33" t="s">
        <v>32</v>
      </c>
      <c r="E115" s="27" t="s">
        <v>14</v>
      </c>
      <c r="F115" s="34">
        <v>5E-05</v>
      </c>
      <c r="G115" s="30">
        <v>2500</v>
      </c>
      <c r="H115" s="30">
        <f t="shared" si="5"/>
        <v>0.125</v>
      </c>
    </row>
    <row r="116" spans="1:8" s="1" customFormat="1" ht="12">
      <c r="A116" s="91" t="s">
        <v>33</v>
      </c>
      <c r="B116" s="91"/>
      <c r="C116" s="91"/>
      <c r="D116" s="91"/>
      <c r="E116" s="91"/>
      <c r="F116" s="91"/>
      <c r="G116" s="91"/>
      <c r="H116" s="35">
        <f>SUMIF(D106:D115,"MO",H106:H115)</f>
        <v>3.2860000000000005</v>
      </c>
    </row>
    <row r="117" spans="1:8" s="1" customFormat="1" ht="12">
      <c r="A117" s="91" t="s">
        <v>34</v>
      </c>
      <c r="B117" s="91"/>
      <c r="C117" s="91"/>
      <c r="D117" s="91"/>
      <c r="E117" s="91"/>
      <c r="F117" s="91"/>
      <c r="G117" s="91"/>
      <c r="H117" s="35">
        <f>SUMIF(D106:D115,"MAT",H106:H115)</f>
        <v>0.487</v>
      </c>
    </row>
    <row r="118" spans="1:8" s="1" customFormat="1" ht="12">
      <c r="A118" s="91" t="s">
        <v>35</v>
      </c>
      <c r="B118" s="91"/>
      <c r="C118" s="91"/>
      <c r="D118" s="91"/>
      <c r="E118" s="91"/>
      <c r="F118" s="91"/>
      <c r="G118" s="36">
        <v>1.1422</v>
      </c>
      <c r="H118" s="35">
        <f>(G118)*H116</f>
        <v>3.753269200000001</v>
      </c>
    </row>
    <row r="119" spans="1:8" s="1" customFormat="1" ht="12">
      <c r="A119" s="91" t="s">
        <v>36</v>
      </c>
      <c r="B119" s="91"/>
      <c r="C119" s="91"/>
      <c r="D119" s="91"/>
      <c r="E119" s="91"/>
      <c r="F119" s="91"/>
      <c r="G119" s="36">
        <v>0.2496</v>
      </c>
      <c r="H119" s="35">
        <f>TRUNC(SUM(H116:H118)*G119,2)</f>
        <v>1.87</v>
      </c>
    </row>
    <row r="120" spans="1:8" s="1" customFormat="1" ht="12">
      <c r="A120" s="91" t="s">
        <v>37</v>
      </c>
      <c r="B120" s="91"/>
      <c r="C120" s="91"/>
      <c r="D120" s="91"/>
      <c r="E120" s="91"/>
      <c r="F120" s="91"/>
      <c r="G120" s="91"/>
      <c r="H120" s="35">
        <f>ROUND(H118+H117+H116,2)</f>
        <v>7.53</v>
      </c>
    </row>
    <row r="121" spans="1:8" ht="15">
      <c r="A121" s="91" t="s">
        <v>38</v>
      </c>
      <c r="B121" s="91"/>
      <c r="C121" s="91"/>
      <c r="D121" s="91"/>
      <c r="E121" s="91"/>
      <c r="F121" s="91"/>
      <c r="G121" s="91"/>
      <c r="H121" s="37">
        <f>TRUNC(H120*(1+G119),2)</f>
        <v>9.4</v>
      </c>
    </row>
    <row r="122" spans="1:8" s="1" customFormat="1" ht="18.75" customHeight="1">
      <c r="A122" s="38"/>
      <c r="B122" s="38"/>
      <c r="C122" s="38"/>
      <c r="D122" s="38"/>
      <c r="E122" s="38"/>
      <c r="F122" s="38"/>
      <c r="G122" s="38"/>
      <c r="H122" s="38"/>
    </row>
    <row r="123" spans="1:8" s="1" customFormat="1" ht="45" customHeight="1">
      <c r="A123" s="39" t="s">
        <v>118</v>
      </c>
      <c r="B123" s="39"/>
      <c r="C123" s="40" t="s">
        <v>10</v>
      </c>
      <c r="D123" s="41"/>
      <c r="E123" s="41" t="s">
        <v>56</v>
      </c>
      <c r="F123" s="42"/>
      <c r="G123" s="43"/>
      <c r="H123" s="43"/>
    </row>
    <row r="124" spans="1:8" s="1" customFormat="1" ht="12">
      <c r="A124" s="25" t="s">
        <v>119</v>
      </c>
      <c r="B124" s="25" t="s">
        <v>236</v>
      </c>
      <c r="C124" s="26" t="s">
        <v>279</v>
      </c>
      <c r="D124" s="27" t="s">
        <v>31</v>
      </c>
      <c r="E124" s="27" t="s">
        <v>41</v>
      </c>
      <c r="F124" s="28">
        <v>0.01</v>
      </c>
      <c r="G124" s="29">
        <f>G16</f>
        <v>55.5</v>
      </c>
      <c r="H124" s="30">
        <f>F124*G124</f>
        <v>0.555</v>
      </c>
    </row>
    <row r="125" spans="1:8" s="1" customFormat="1" ht="12">
      <c r="A125" s="25" t="s">
        <v>120</v>
      </c>
      <c r="B125" s="45" t="s">
        <v>282</v>
      </c>
      <c r="C125" s="32" t="s">
        <v>129</v>
      </c>
      <c r="D125" s="33" t="s">
        <v>31</v>
      </c>
      <c r="E125" s="27" t="s">
        <v>41</v>
      </c>
      <c r="F125" s="34">
        <v>0.01</v>
      </c>
      <c r="G125" s="30">
        <f>G17</f>
        <v>30.18</v>
      </c>
      <c r="H125" s="30">
        <f>F125*G125</f>
        <v>0.3018</v>
      </c>
    </row>
    <row r="126" spans="1:8" s="1" customFormat="1" ht="12">
      <c r="A126" s="25" t="s">
        <v>121</v>
      </c>
      <c r="B126" s="45" t="s">
        <v>235</v>
      </c>
      <c r="C126" s="32" t="s">
        <v>283</v>
      </c>
      <c r="D126" s="33" t="s">
        <v>31</v>
      </c>
      <c r="E126" s="27" t="s">
        <v>41</v>
      </c>
      <c r="F126" s="34">
        <v>0.01</v>
      </c>
      <c r="G126" s="30">
        <f>G18</f>
        <v>9.35</v>
      </c>
      <c r="H126" s="30">
        <f aca="true" t="shared" si="6" ref="H126:H133">F126*G126</f>
        <v>0.0935</v>
      </c>
    </row>
    <row r="127" spans="1:8" s="1" customFormat="1" ht="12">
      <c r="A127" s="25" t="s">
        <v>122</v>
      </c>
      <c r="B127" s="45"/>
      <c r="C127" s="32" t="s">
        <v>43</v>
      </c>
      <c r="D127" s="33" t="s">
        <v>32</v>
      </c>
      <c r="E127" s="27" t="s">
        <v>14</v>
      </c>
      <c r="F127" s="34">
        <v>5E-05</v>
      </c>
      <c r="G127" s="30">
        <v>2000</v>
      </c>
      <c r="H127" s="30">
        <f t="shared" si="6"/>
        <v>0.1</v>
      </c>
    </row>
    <row r="128" spans="1:8" s="1" customFormat="1" ht="12">
      <c r="A128" s="25" t="s">
        <v>123</v>
      </c>
      <c r="B128" s="45"/>
      <c r="C128" s="32" t="s">
        <v>42</v>
      </c>
      <c r="D128" s="33" t="s">
        <v>32</v>
      </c>
      <c r="E128" s="27" t="s">
        <v>14</v>
      </c>
      <c r="F128" s="34">
        <v>0.0001</v>
      </c>
      <c r="G128" s="30">
        <v>350</v>
      </c>
      <c r="H128" s="30">
        <f t="shared" si="6"/>
        <v>0.035</v>
      </c>
    </row>
    <row r="129" spans="1:8" s="1" customFormat="1" ht="12">
      <c r="A129" s="25" t="s">
        <v>124</v>
      </c>
      <c r="B129" s="45"/>
      <c r="C129" s="32" t="s">
        <v>47</v>
      </c>
      <c r="D129" s="33" t="s">
        <v>32</v>
      </c>
      <c r="E129" s="27" t="s">
        <v>56</v>
      </c>
      <c r="F129" s="34">
        <v>0.1</v>
      </c>
      <c r="G129" s="30">
        <v>0.5</v>
      </c>
      <c r="H129" s="30">
        <f t="shared" si="6"/>
        <v>0.05</v>
      </c>
    </row>
    <row r="130" spans="1:8" s="1" customFormat="1" ht="12">
      <c r="A130" s="25" t="s">
        <v>125</v>
      </c>
      <c r="B130" s="45" t="s">
        <v>237</v>
      </c>
      <c r="C130" s="32" t="s">
        <v>44</v>
      </c>
      <c r="D130" s="33" t="s">
        <v>32</v>
      </c>
      <c r="E130" s="27" t="s">
        <v>280</v>
      </c>
      <c r="F130" s="34">
        <v>0.08</v>
      </c>
      <c r="G130" s="30">
        <f>G22</f>
        <v>0.28</v>
      </c>
      <c r="H130" s="30">
        <f t="shared" si="6"/>
        <v>0.022400000000000003</v>
      </c>
    </row>
    <row r="131" spans="1:8" s="1" customFormat="1" ht="12">
      <c r="A131" s="25" t="s">
        <v>126</v>
      </c>
      <c r="B131" s="31"/>
      <c r="C131" s="32" t="s">
        <v>45</v>
      </c>
      <c r="D131" s="33" t="s">
        <v>32</v>
      </c>
      <c r="E131" s="27" t="s">
        <v>14</v>
      </c>
      <c r="F131" s="34">
        <v>0.002</v>
      </c>
      <c r="G131" s="30">
        <v>50</v>
      </c>
      <c r="H131" s="30">
        <f t="shared" si="6"/>
        <v>0.1</v>
      </c>
    </row>
    <row r="132" spans="1:8" s="1" customFormat="1" ht="21.75" customHeight="1">
      <c r="A132" s="25" t="s">
        <v>127</v>
      </c>
      <c r="B132" s="31"/>
      <c r="C132" s="32" t="s">
        <v>46</v>
      </c>
      <c r="D132" s="33" t="s">
        <v>32</v>
      </c>
      <c r="E132" s="27" t="s">
        <v>14</v>
      </c>
      <c r="F132" s="34">
        <v>0.00055</v>
      </c>
      <c r="G132" s="30">
        <f>G24</f>
        <v>180</v>
      </c>
      <c r="H132" s="30">
        <f t="shared" si="6"/>
        <v>0.099</v>
      </c>
    </row>
    <row r="133" spans="1:8" s="1" customFormat="1" ht="22.5">
      <c r="A133" s="25" t="s">
        <v>128</v>
      </c>
      <c r="B133" s="31"/>
      <c r="C133" s="32" t="s">
        <v>246</v>
      </c>
      <c r="D133" s="33" t="s">
        <v>32</v>
      </c>
      <c r="E133" s="27" t="s">
        <v>14</v>
      </c>
      <c r="F133" s="34">
        <v>5E-05</v>
      </c>
      <c r="G133" s="30">
        <v>2500</v>
      </c>
      <c r="H133" s="30">
        <f t="shared" si="6"/>
        <v>0.125</v>
      </c>
    </row>
    <row r="134" spans="1:8" s="1" customFormat="1" ht="12">
      <c r="A134" s="91" t="s">
        <v>33</v>
      </c>
      <c r="B134" s="91"/>
      <c r="C134" s="91"/>
      <c r="D134" s="91"/>
      <c r="E134" s="91"/>
      <c r="F134" s="91"/>
      <c r="G134" s="91"/>
      <c r="H134" s="35">
        <f>SUMIF(D124:D133,"MO",H124:H133)</f>
        <v>0.9503</v>
      </c>
    </row>
    <row r="135" spans="1:8" s="1" customFormat="1" ht="12">
      <c r="A135" s="91" t="s">
        <v>34</v>
      </c>
      <c r="B135" s="91"/>
      <c r="C135" s="91"/>
      <c r="D135" s="91"/>
      <c r="E135" s="91"/>
      <c r="F135" s="91"/>
      <c r="G135" s="91"/>
      <c r="H135" s="35">
        <f>SUMIF(D124:D133,"MAT",H124:H133)</f>
        <v>0.5314</v>
      </c>
    </row>
    <row r="136" spans="1:8" s="1" customFormat="1" ht="12">
      <c r="A136" s="91" t="s">
        <v>35</v>
      </c>
      <c r="B136" s="91"/>
      <c r="C136" s="91"/>
      <c r="D136" s="91"/>
      <c r="E136" s="91"/>
      <c r="F136" s="91"/>
      <c r="G136" s="36">
        <v>1.1422</v>
      </c>
      <c r="H136" s="35">
        <f>(G136)*H134</f>
        <v>1.0854326600000002</v>
      </c>
    </row>
    <row r="137" spans="1:8" s="1" customFormat="1" ht="12">
      <c r="A137" s="91" t="s">
        <v>36</v>
      </c>
      <c r="B137" s="91"/>
      <c r="C137" s="91"/>
      <c r="D137" s="91"/>
      <c r="E137" s="91"/>
      <c r="F137" s="91"/>
      <c r="G137" s="36">
        <v>0.2496</v>
      </c>
      <c r="H137" s="35">
        <f>TRUNC(SUM(H134:H136)*G137,2)</f>
        <v>0.64</v>
      </c>
    </row>
    <row r="138" spans="1:8" s="1" customFormat="1" ht="12">
      <c r="A138" s="91" t="s">
        <v>37</v>
      </c>
      <c r="B138" s="91"/>
      <c r="C138" s="91"/>
      <c r="D138" s="91"/>
      <c r="E138" s="91"/>
      <c r="F138" s="91"/>
      <c r="G138" s="91"/>
      <c r="H138" s="35">
        <f>ROUND(H136+H135+H134,2)</f>
        <v>2.57</v>
      </c>
    </row>
    <row r="139" spans="1:8" ht="15">
      <c r="A139" s="91" t="s">
        <v>38</v>
      </c>
      <c r="B139" s="91"/>
      <c r="C139" s="91"/>
      <c r="D139" s="91"/>
      <c r="E139" s="91"/>
      <c r="F139" s="91"/>
      <c r="G139" s="91"/>
      <c r="H139" s="37">
        <f>TRUNC(H138*(1+G137),2)</f>
        <v>3.21</v>
      </c>
    </row>
    <row r="140" spans="1:8" s="1" customFormat="1" ht="14.25" customHeight="1">
      <c r="A140" s="38"/>
      <c r="B140" s="38"/>
      <c r="C140" s="38"/>
      <c r="D140" s="38"/>
      <c r="E140" s="38"/>
      <c r="F140" s="38"/>
      <c r="G140" s="38"/>
      <c r="H140" s="38"/>
    </row>
    <row r="141" spans="1:8" s="1" customFormat="1" ht="49.5" customHeight="1">
      <c r="A141" s="39" t="s">
        <v>131</v>
      </c>
      <c r="B141" s="39"/>
      <c r="C141" s="40" t="s">
        <v>11</v>
      </c>
      <c r="D141" s="41"/>
      <c r="E141" s="41" t="s">
        <v>56</v>
      </c>
      <c r="F141" s="42"/>
      <c r="G141" s="43"/>
      <c r="H141" s="43"/>
    </row>
    <row r="142" spans="1:8" s="1" customFormat="1" ht="12">
      <c r="A142" s="25" t="s">
        <v>132</v>
      </c>
      <c r="B142" s="25" t="s">
        <v>236</v>
      </c>
      <c r="C142" s="26" t="s">
        <v>279</v>
      </c>
      <c r="D142" s="27" t="s">
        <v>31</v>
      </c>
      <c r="E142" s="27" t="s">
        <v>41</v>
      </c>
      <c r="F142" s="28">
        <v>0.002</v>
      </c>
      <c r="G142" s="29">
        <f>G16</f>
        <v>55.5</v>
      </c>
      <c r="H142" s="30">
        <f>F142*G142</f>
        <v>0.111</v>
      </c>
    </row>
    <row r="143" spans="1:8" s="1" customFormat="1" ht="12">
      <c r="A143" s="25" t="s">
        <v>133</v>
      </c>
      <c r="B143" s="45" t="s">
        <v>282</v>
      </c>
      <c r="C143" s="32" t="s">
        <v>129</v>
      </c>
      <c r="D143" s="33" t="s">
        <v>31</v>
      </c>
      <c r="E143" s="27" t="s">
        <v>41</v>
      </c>
      <c r="F143" s="34">
        <v>0.01</v>
      </c>
      <c r="G143" s="30">
        <f>G17</f>
        <v>30.18</v>
      </c>
      <c r="H143" s="30">
        <f>F143*G143</f>
        <v>0.3018</v>
      </c>
    </row>
    <row r="144" spans="1:8" s="1" customFormat="1" ht="12">
      <c r="A144" s="25" t="s">
        <v>134</v>
      </c>
      <c r="B144" s="45" t="s">
        <v>235</v>
      </c>
      <c r="C144" s="32" t="s">
        <v>283</v>
      </c>
      <c r="D144" s="33" t="s">
        <v>31</v>
      </c>
      <c r="E144" s="27" t="s">
        <v>41</v>
      </c>
      <c r="F144" s="34">
        <v>0.01</v>
      </c>
      <c r="G144" s="30">
        <f>G18</f>
        <v>9.35</v>
      </c>
      <c r="H144" s="30">
        <f aca="true" t="shared" si="7" ref="H144:H151">F144*G144</f>
        <v>0.0935</v>
      </c>
    </row>
    <row r="145" spans="1:8" s="1" customFormat="1" ht="12">
      <c r="A145" s="25" t="s">
        <v>135</v>
      </c>
      <c r="B145" s="45"/>
      <c r="C145" s="32" t="s">
        <v>43</v>
      </c>
      <c r="D145" s="33" t="s">
        <v>32</v>
      </c>
      <c r="E145" s="27" t="s">
        <v>14</v>
      </c>
      <c r="F145" s="34">
        <v>5E-05</v>
      </c>
      <c r="G145" s="30">
        <v>2000</v>
      </c>
      <c r="H145" s="30">
        <f t="shared" si="7"/>
        <v>0.1</v>
      </c>
    </row>
    <row r="146" spans="1:8" s="1" customFormat="1" ht="12">
      <c r="A146" s="25" t="s">
        <v>136</v>
      </c>
      <c r="B146" s="45"/>
      <c r="C146" s="32" t="s">
        <v>42</v>
      </c>
      <c r="D146" s="33" t="s">
        <v>32</v>
      </c>
      <c r="E146" s="27" t="s">
        <v>14</v>
      </c>
      <c r="F146" s="34">
        <v>0.0001</v>
      </c>
      <c r="G146" s="30">
        <v>300</v>
      </c>
      <c r="H146" s="30">
        <f t="shared" si="7"/>
        <v>0.030000000000000002</v>
      </c>
    </row>
    <row r="147" spans="1:8" s="1" customFormat="1" ht="12">
      <c r="A147" s="25" t="s">
        <v>137</v>
      </c>
      <c r="B147" s="45"/>
      <c r="C147" s="32" t="s">
        <v>47</v>
      </c>
      <c r="D147" s="33" t="s">
        <v>32</v>
      </c>
      <c r="E147" s="27" t="s">
        <v>56</v>
      </c>
      <c r="F147" s="34">
        <v>0.05</v>
      </c>
      <c r="G147" s="30">
        <v>0.5</v>
      </c>
      <c r="H147" s="30">
        <f t="shared" si="7"/>
        <v>0.025</v>
      </c>
    </row>
    <row r="148" spans="1:8" s="1" customFormat="1" ht="12">
      <c r="A148" s="25" t="s">
        <v>138</v>
      </c>
      <c r="B148" s="45" t="s">
        <v>237</v>
      </c>
      <c r="C148" s="32" t="s">
        <v>44</v>
      </c>
      <c r="D148" s="33" t="s">
        <v>32</v>
      </c>
      <c r="E148" s="27" t="s">
        <v>280</v>
      </c>
      <c r="F148" s="34">
        <v>0.1</v>
      </c>
      <c r="G148" s="30">
        <f>G22</f>
        <v>0.28</v>
      </c>
      <c r="H148" s="30">
        <f t="shared" si="7"/>
        <v>0.028000000000000004</v>
      </c>
    </row>
    <row r="149" spans="1:8" s="1" customFormat="1" ht="12">
      <c r="A149" s="25" t="s">
        <v>139</v>
      </c>
      <c r="B149" s="31"/>
      <c r="C149" s="32" t="s">
        <v>45</v>
      </c>
      <c r="D149" s="33" t="s">
        <v>32</v>
      </c>
      <c r="E149" s="27" t="s">
        <v>14</v>
      </c>
      <c r="F149" s="34">
        <v>0.002</v>
      </c>
      <c r="G149" s="30">
        <v>50</v>
      </c>
      <c r="H149" s="30">
        <f t="shared" si="7"/>
        <v>0.1</v>
      </c>
    </row>
    <row r="150" spans="1:8" s="1" customFormat="1" ht="21.75" customHeight="1">
      <c r="A150" s="25" t="s">
        <v>140</v>
      </c>
      <c r="B150" s="31"/>
      <c r="C150" s="32" t="s">
        <v>46</v>
      </c>
      <c r="D150" s="33" t="s">
        <v>32</v>
      </c>
      <c r="E150" s="27" t="s">
        <v>14</v>
      </c>
      <c r="F150" s="34">
        <v>0.00055</v>
      </c>
      <c r="G150" s="30">
        <f>G24</f>
        <v>180</v>
      </c>
      <c r="H150" s="30">
        <f t="shared" si="7"/>
        <v>0.099</v>
      </c>
    </row>
    <row r="151" spans="1:8" s="1" customFormat="1" ht="22.5">
      <c r="A151" s="25" t="s">
        <v>141</v>
      </c>
      <c r="B151" s="31"/>
      <c r="C151" s="32" t="s">
        <v>247</v>
      </c>
      <c r="D151" s="33" t="s">
        <v>32</v>
      </c>
      <c r="E151" s="27" t="s">
        <v>14</v>
      </c>
      <c r="F151" s="34">
        <v>5E-05</v>
      </c>
      <c r="G151" s="30">
        <v>2500</v>
      </c>
      <c r="H151" s="30">
        <f t="shared" si="7"/>
        <v>0.125</v>
      </c>
    </row>
    <row r="152" spans="1:8" s="1" customFormat="1" ht="12">
      <c r="A152" s="91" t="s">
        <v>33</v>
      </c>
      <c r="B152" s="91"/>
      <c r="C152" s="91"/>
      <c r="D152" s="91"/>
      <c r="E152" s="91"/>
      <c r="F152" s="91"/>
      <c r="G152" s="91"/>
      <c r="H152" s="35">
        <f>SUMIF(D142:D151,"MO",H142:H151)</f>
        <v>0.5063</v>
      </c>
    </row>
    <row r="153" spans="1:8" s="1" customFormat="1" ht="12">
      <c r="A153" s="91" t="s">
        <v>34</v>
      </c>
      <c r="B153" s="91"/>
      <c r="C153" s="91"/>
      <c r="D153" s="91"/>
      <c r="E153" s="91"/>
      <c r="F153" s="91"/>
      <c r="G153" s="91"/>
      <c r="H153" s="35">
        <f>SUMIF(D142:D151,"MAT",H142:H151)</f>
        <v>0.507</v>
      </c>
    </row>
    <row r="154" spans="1:8" s="1" customFormat="1" ht="12">
      <c r="A154" s="91" t="s">
        <v>35</v>
      </c>
      <c r="B154" s="91"/>
      <c r="C154" s="91"/>
      <c r="D154" s="91"/>
      <c r="E154" s="91"/>
      <c r="F154" s="91"/>
      <c r="G154" s="36">
        <v>1.1422</v>
      </c>
      <c r="H154" s="35">
        <f>(G154)*H152</f>
        <v>0.57829586</v>
      </c>
    </row>
    <row r="155" spans="1:8" s="1" customFormat="1" ht="12">
      <c r="A155" s="91" t="s">
        <v>36</v>
      </c>
      <c r="B155" s="91"/>
      <c r="C155" s="91"/>
      <c r="D155" s="91"/>
      <c r="E155" s="91"/>
      <c r="F155" s="91"/>
      <c r="G155" s="36">
        <v>0.2496</v>
      </c>
      <c r="H155" s="35">
        <f>TRUNC(SUM(H152:H154)*G155,2)</f>
        <v>0.39</v>
      </c>
    </row>
    <row r="156" spans="1:8" s="1" customFormat="1" ht="12">
      <c r="A156" s="91" t="s">
        <v>60</v>
      </c>
      <c r="B156" s="91"/>
      <c r="C156" s="91"/>
      <c r="D156" s="91"/>
      <c r="E156" s="91"/>
      <c r="F156" s="91"/>
      <c r="G156" s="91"/>
      <c r="H156" s="35">
        <f>ROUND(H154+H153+H152,2)</f>
        <v>1.59</v>
      </c>
    </row>
    <row r="157" spans="1:8" ht="15">
      <c r="A157" s="91" t="s">
        <v>59</v>
      </c>
      <c r="B157" s="91"/>
      <c r="C157" s="91"/>
      <c r="D157" s="91"/>
      <c r="E157" s="91"/>
      <c r="F157" s="91"/>
      <c r="G157" s="91"/>
      <c r="H157" s="37">
        <f>TRUNC(H156*(1+G155),2)</f>
        <v>1.98</v>
      </c>
    </row>
    <row r="158" spans="1:8" s="1" customFormat="1" ht="15">
      <c r="A158" s="38"/>
      <c r="B158" s="38"/>
      <c r="C158" s="38"/>
      <c r="D158" s="38"/>
      <c r="E158" s="38"/>
      <c r="F158" s="38"/>
      <c r="G158" s="38"/>
      <c r="H158" s="38"/>
    </row>
    <row r="159" spans="1:8" s="1" customFormat="1" ht="51" customHeight="1">
      <c r="A159" s="39" t="s">
        <v>142</v>
      </c>
      <c r="B159" s="39"/>
      <c r="C159" s="40" t="s">
        <v>12</v>
      </c>
      <c r="D159" s="41"/>
      <c r="E159" s="41" t="s">
        <v>56</v>
      </c>
      <c r="F159" s="42"/>
      <c r="G159" s="43"/>
      <c r="H159" s="43"/>
    </row>
    <row r="160" spans="1:8" s="1" customFormat="1" ht="12">
      <c r="A160" s="25" t="s">
        <v>143</v>
      </c>
      <c r="B160" s="25" t="s">
        <v>236</v>
      </c>
      <c r="C160" s="26" t="s">
        <v>279</v>
      </c>
      <c r="D160" s="27" t="s">
        <v>31</v>
      </c>
      <c r="E160" s="27" t="s">
        <v>41</v>
      </c>
      <c r="F160" s="28">
        <v>0.0015</v>
      </c>
      <c r="G160" s="29">
        <f>G16</f>
        <v>55.5</v>
      </c>
      <c r="H160" s="30">
        <f>F160*G160</f>
        <v>0.08325</v>
      </c>
    </row>
    <row r="161" spans="1:8" s="1" customFormat="1" ht="12">
      <c r="A161" s="25" t="s">
        <v>144</v>
      </c>
      <c r="B161" s="45" t="s">
        <v>282</v>
      </c>
      <c r="C161" s="32" t="s">
        <v>174</v>
      </c>
      <c r="D161" s="33" t="s">
        <v>31</v>
      </c>
      <c r="E161" s="27" t="s">
        <v>41</v>
      </c>
      <c r="F161" s="34">
        <v>0.01</v>
      </c>
      <c r="G161" s="30">
        <f>G17</f>
        <v>30.18</v>
      </c>
      <c r="H161" s="30">
        <f>F161*G161</f>
        <v>0.3018</v>
      </c>
    </row>
    <row r="162" spans="1:8" s="1" customFormat="1" ht="12">
      <c r="A162" s="25" t="s">
        <v>145</v>
      </c>
      <c r="B162" s="45" t="s">
        <v>235</v>
      </c>
      <c r="C162" s="32" t="s">
        <v>283</v>
      </c>
      <c r="D162" s="33" t="s">
        <v>31</v>
      </c>
      <c r="E162" s="27" t="s">
        <v>41</v>
      </c>
      <c r="F162" s="34">
        <v>0.015</v>
      </c>
      <c r="G162" s="30">
        <f>G18</f>
        <v>9.35</v>
      </c>
      <c r="H162" s="30">
        <f aca="true" t="shared" si="8" ref="H162:H169">F162*G162</f>
        <v>0.14024999999999999</v>
      </c>
    </row>
    <row r="163" spans="1:8" s="1" customFormat="1" ht="12">
      <c r="A163" s="25" t="s">
        <v>146</v>
      </c>
      <c r="B163" s="45"/>
      <c r="C163" s="32" t="s">
        <v>43</v>
      </c>
      <c r="D163" s="33" t="s">
        <v>32</v>
      </c>
      <c r="E163" s="27" t="s">
        <v>14</v>
      </c>
      <c r="F163" s="34">
        <v>5E-05</v>
      </c>
      <c r="G163" s="30">
        <v>2000</v>
      </c>
      <c r="H163" s="30">
        <f t="shared" si="8"/>
        <v>0.1</v>
      </c>
    </row>
    <row r="164" spans="1:8" s="1" customFormat="1" ht="12">
      <c r="A164" s="25" t="s">
        <v>147</v>
      </c>
      <c r="B164" s="45"/>
      <c r="C164" s="32" t="s">
        <v>42</v>
      </c>
      <c r="D164" s="33" t="s">
        <v>32</v>
      </c>
      <c r="E164" s="27" t="s">
        <v>14</v>
      </c>
      <c r="F164" s="34">
        <v>0.0001</v>
      </c>
      <c r="G164" s="30">
        <v>300</v>
      </c>
      <c r="H164" s="30">
        <f t="shared" si="8"/>
        <v>0.030000000000000002</v>
      </c>
    </row>
    <row r="165" spans="1:8" s="1" customFormat="1" ht="12">
      <c r="A165" s="25" t="s">
        <v>148</v>
      </c>
      <c r="B165" s="45"/>
      <c r="C165" s="32" t="s">
        <v>47</v>
      </c>
      <c r="D165" s="33" t="s">
        <v>32</v>
      </c>
      <c r="E165" s="27" t="s">
        <v>56</v>
      </c>
      <c r="F165" s="34">
        <v>0.1</v>
      </c>
      <c r="G165" s="30">
        <v>0.5</v>
      </c>
      <c r="H165" s="30">
        <f t="shared" si="8"/>
        <v>0.05</v>
      </c>
    </row>
    <row r="166" spans="1:8" s="1" customFormat="1" ht="12">
      <c r="A166" s="25" t="s">
        <v>149</v>
      </c>
      <c r="B166" s="45" t="s">
        <v>237</v>
      </c>
      <c r="C166" s="32" t="s">
        <v>44</v>
      </c>
      <c r="D166" s="33" t="s">
        <v>32</v>
      </c>
      <c r="E166" s="27" t="s">
        <v>280</v>
      </c>
      <c r="F166" s="34">
        <v>0.1</v>
      </c>
      <c r="G166" s="30">
        <f>G22</f>
        <v>0.28</v>
      </c>
      <c r="H166" s="30">
        <f t="shared" si="8"/>
        <v>0.028000000000000004</v>
      </c>
    </row>
    <row r="167" spans="1:8" s="1" customFormat="1" ht="12">
      <c r="A167" s="25" t="s">
        <v>150</v>
      </c>
      <c r="B167" s="31"/>
      <c r="C167" s="32" t="s">
        <v>45</v>
      </c>
      <c r="D167" s="33" t="s">
        <v>32</v>
      </c>
      <c r="E167" s="27" t="s">
        <v>14</v>
      </c>
      <c r="F167" s="34">
        <v>0.002</v>
      </c>
      <c r="G167" s="30">
        <v>50</v>
      </c>
      <c r="H167" s="30">
        <f t="shared" si="8"/>
        <v>0.1</v>
      </c>
    </row>
    <row r="168" spans="1:8" s="1" customFormat="1" ht="12">
      <c r="A168" s="25" t="s">
        <v>151</v>
      </c>
      <c r="B168" s="31"/>
      <c r="C168" s="32" t="s">
        <v>46</v>
      </c>
      <c r="D168" s="33" t="s">
        <v>32</v>
      </c>
      <c r="E168" s="27" t="s">
        <v>14</v>
      </c>
      <c r="F168" s="34">
        <v>0.00055</v>
      </c>
      <c r="G168" s="30">
        <f>G24</f>
        <v>180</v>
      </c>
      <c r="H168" s="30">
        <f t="shared" si="8"/>
        <v>0.099</v>
      </c>
    </row>
    <row r="169" spans="1:8" s="1" customFormat="1" ht="12">
      <c r="A169" s="25" t="s">
        <v>152</v>
      </c>
      <c r="B169" s="31"/>
      <c r="C169" s="32" t="s">
        <v>248</v>
      </c>
      <c r="D169" s="33" t="s">
        <v>32</v>
      </c>
      <c r="E169" s="27" t="s">
        <v>14</v>
      </c>
      <c r="F169" s="34">
        <v>5E-05</v>
      </c>
      <c r="G169" s="30">
        <v>2500</v>
      </c>
      <c r="H169" s="30">
        <f t="shared" si="8"/>
        <v>0.125</v>
      </c>
    </row>
    <row r="170" spans="1:8" s="1" customFormat="1" ht="12">
      <c r="A170" s="91" t="s">
        <v>33</v>
      </c>
      <c r="B170" s="91"/>
      <c r="C170" s="91"/>
      <c r="D170" s="91"/>
      <c r="E170" s="91"/>
      <c r="F170" s="91"/>
      <c r="G170" s="91"/>
      <c r="H170" s="35">
        <f>SUMIF(D160:D169,"MO",H160:H169)</f>
        <v>0.5253</v>
      </c>
    </row>
    <row r="171" spans="1:8" s="1" customFormat="1" ht="12">
      <c r="A171" s="91" t="s">
        <v>34</v>
      </c>
      <c r="B171" s="91"/>
      <c r="C171" s="91"/>
      <c r="D171" s="91"/>
      <c r="E171" s="91"/>
      <c r="F171" s="91"/>
      <c r="G171" s="91"/>
      <c r="H171" s="35">
        <f>SUMIF(D160:D169,"MAT",H160:H169)</f>
        <v>0.532</v>
      </c>
    </row>
    <row r="172" spans="1:8" s="1" customFormat="1" ht="12">
      <c r="A172" s="91" t="s">
        <v>35</v>
      </c>
      <c r="B172" s="91"/>
      <c r="C172" s="91"/>
      <c r="D172" s="91"/>
      <c r="E172" s="91"/>
      <c r="F172" s="91"/>
      <c r="G172" s="36">
        <v>1.1422</v>
      </c>
      <c r="H172" s="35">
        <f>(G172)*H170</f>
        <v>0.59999766</v>
      </c>
    </row>
    <row r="173" spans="1:8" s="1" customFormat="1" ht="12">
      <c r="A173" s="91" t="s">
        <v>36</v>
      </c>
      <c r="B173" s="91"/>
      <c r="C173" s="91"/>
      <c r="D173" s="91"/>
      <c r="E173" s="91"/>
      <c r="F173" s="91"/>
      <c r="G173" s="36">
        <v>0.2496</v>
      </c>
      <c r="H173" s="35">
        <f>TRUNC(SUM(H170:H172)*G173,2)</f>
        <v>0.41</v>
      </c>
    </row>
    <row r="174" spans="1:8" s="1" customFormat="1" ht="12">
      <c r="A174" s="91" t="s">
        <v>60</v>
      </c>
      <c r="B174" s="91"/>
      <c r="C174" s="91"/>
      <c r="D174" s="91"/>
      <c r="E174" s="91"/>
      <c r="F174" s="91"/>
      <c r="G174" s="91"/>
      <c r="H174" s="35">
        <f>ROUND(H172+H171+H170,2)</f>
        <v>1.66</v>
      </c>
    </row>
    <row r="175" spans="1:8" ht="15">
      <c r="A175" s="91" t="s">
        <v>59</v>
      </c>
      <c r="B175" s="91"/>
      <c r="C175" s="91"/>
      <c r="D175" s="91"/>
      <c r="E175" s="91"/>
      <c r="F175" s="91"/>
      <c r="G175" s="91"/>
      <c r="H175" s="37">
        <f>TRUNC(H174*(1+G173),2)</f>
        <v>2.07</v>
      </c>
    </row>
    <row r="176" spans="1:8" s="1" customFormat="1" ht="15.75" customHeight="1">
      <c r="A176" s="38"/>
      <c r="B176" s="38"/>
      <c r="C176" s="38"/>
      <c r="D176" s="38"/>
      <c r="E176" s="38"/>
      <c r="F176" s="38"/>
      <c r="G176" s="38"/>
      <c r="H176" s="38"/>
    </row>
    <row r="177" spans="1:8" s="1" customFormat="1" ht="47.25" customHeight="1">
      <c r="A177" s="39" t="s">
        <v>153</v>
      </c>
      <c r="B177" s="39"/>
      <c r="C177" s="40" t="s">
        <v>13</v>
      </c>
      <c r="D177" s="41"/>
      <c r="E177" s="41" t="s">
        <v>56</v>
      </c>
      <c r="F177" s="42"/>
      <c r="G177" s="43"/>
      <c r="H177" s="43"/>
    </row>
    <row r="178" spans="1:8" s="1" customFormat="1" ht="12">
      <c r="A178" s="25" t="s">
        <v>154</v>
      </c>
      <c r="B178" s="25" t="s">
        <v>236</v>
      </c>
      <c r="C178" s="26" t="s">
        <v>279</v>
      </c>
      <c r="D178" s="27" t="s">
        <v>31</v>
      </c>
      <c r="E178" s="27" t="s">
        <v>41</v>
      </c>
      <c r="F178" s="28">
        <v>0.001</v>
      </c>
      <c r="G178" s="29">
        <f>G16</f>
        <v>55.5</v>
      </c>
      <c r="H178" s="30">
        <f>F178*G178</f>
        <v>0.0555</v>
      </c>
    </row>
    <row r="179" spans="1:8" s="1" customFormat="1" ht="12">
      <c r="A179" s="25" t="s">
        <v>155</v>
      </c>
      <c r="B179" s="45" t="s">
        <v>282</v>
      </c>
      <c r="C179" s="32" t="s">
        <v>39</v>
      </c>
      <c r="D179" s="33" t="s">
        <v>31</v>
      </c>
      <c r="E179" s="27" t="s">
        <v>41</v>
      </c>
      <c r="F179" s="34">
        <v>0.01</v>
      </c>
      <c r="G179" s="30">
        <f>G17</f>
        <v>30.18</v>
      </c>
      <c r="H179" s="30">
        <f>F179*G179</f>
        <v>0.3018</v>
      </c>
    </row>
    <row r="180" spans="1:8" s="1" customFormat="1" ht="12">
      <c r="A180" s="25" t="s">
        <v>156</v>
      </c>
      <c r="B180" s="45" t="s">
        <v>235</v>
      </c>
      <c r="C180" s="32" t="s">
        <v>283</v>
      </c>
      <c r="D180" s="33" t="s">
        <v>31</v>
      </c>
      <c r="E180" s="27" t="s">
        <v>41</v>
      </c>
      <c r="F180" s="34">
        <v>0.003</v>
      </c>
      <c r="G180" s="30">
        <f>G18</f>
        <v>9.35</v>
      </c>
      <c r="H180" s="30">
        <f aca="true" t="shared" si="9" ref="H180:H187">F180*G180</f>
        <v>0.02805</v>
      </c>
    </row>
    <row r="181" spans="1:8" s="1" customFormat="1" ht="12">
      <c r="A181" s="25" t="s">
        <v>157</v>
      </c>
      <c r="B181" s="45"/>
      <c r="C181" s="32" t="s">
        <v>43</v>
      </c>
      <c r="D181" s="33" t="s">
        <v>32</v>
      </c>
      <c r="E181" s="27" t="s">
        <v>14</v>
      </c>
      <c r="F181" s="34">
        <v>5E-05</v>
      </c>
      <c r="G181" s="30">
        <v>2000</v>
      </c>
      <c r="H181" s="30">
        <f t="shared" si="9"/>
        <v>0.1</v>
      </c>
    </row>
    <row r="182" spans="1:8" s="1" customFormat="1" ht="12">
      <c r="A182" s="25" t="s">
        <v>158</v>
      </c>
      <c r="B182" s="45"/>
      <c r="C182" s="32" t="s">
        <v>42</v>
      </c>
      <c r="D182" s="33" t="s">
        <v>32</v>
      </c>
      <c r="E182" s="27" t="s">
        <v>14</v>
      </c>
      <c r="F182" s="34">
        <v>0.0001</v>
      </c>
      <c r="G182" s="30">
        <v>300</v>
      </c>
      <c r="H182" s="30">
        <f t="shared" si="9"/>
        <v>0.030000000000000002</v>
      </c>
    </row>
    <row r="183" spans="1:8" s="1" customFormat="1" ht="12">
      <c r="A183" s="25" t="s">
        <v>159</v>
      </c>
      <c r="B183" s="45"/>
      <c r="C183" s="32" t="s">
        <v>47</v>
      </c>
      <c r="D183" s="33" t="s">
        <v>32</v>
      </c>
      <c r="E183" s="27" t="s">
        <v>56</v>
      </c>
      <c r="F183" s="34">
        <v>0.1</v>
      </c>
      <c r="G183" s="30">
        <v>0.5</v>
      </c>
      <c r="H183" s="30">
        <f t="shared" si="9"/>
        <v>0.05</v>
      </c>
    </row>
    <row r="184" spans="1:8" s="1" customFormat="1" ht="12">
      <c r="A184" s="25" t="s">
        <v>160</v>
      </c>
      <c r="B184" s="45" t="s">
        <v>237</v>
      </c>
      <c r="C184" s="32" t="s">
        <v>44</v>
      </c>
      <c r="D184" s="33" t="s">
        <v>32</v>
      </c>
      <c r="E184" s="27" t="s">
        <v>280</v>
      </c>
      <c r="F184" s="34">
        <v>0.1</v>
      </c>
      <c r="G184" s="30">
        <f>G22</f>
        <v>0.28</v>
      </c>
      <c r="H184" s="30">
        <f t="shared" si="9"/>
        <v>0.028000000000000004</v>
      </c>
    </row>
    <row r="185" spans="1:8" s="1" customFormat="1" ht="12">
      <c r="A185" s="25" t="s">
        <v>161</v>
      </c>
      <c r="B185" s="31"/>
      <c r="C185" s="32" t="s">
        <v>45</v>
      </c>
      <c r="D185" s="33" t="s">
        <v>32</v>
      </c>
      <c r="E185" s="27" t="s">
        <v>14</v>
      </c>
      <c r="F185" s="34">
        <v>1</v>
      </c>
      <c r="G185" s="30">
        <v>0.1</v>
      </c>
      <c r="H185" s="30">
        <f t="shared" si="9"/>
        <v>0.1</v>
      </c>
    </row>
    <row r="186" spans="1:8" s="1" customFormat="1" ht="12">
      <c r="A186" s="25" t="s">
        <v>162</v>
      </c>
      <c r="B186" s="31"/>
      <c r="C186" s="32" t="s">
        <v>224</v>
      </c>
      <c r="D186" s="33" t="s">
        <v>32</v>
      </c>
      <c r="E186" s="27" t="s">
        <v>14</v>
      </c>
      <c r="F186" s="34">
        <v>0.00055</v>
      </c>
      <c r="G186" s="30">
        <f>G24</f>
        <v>180</v>
      </c>
      <c r="H186" s="30">
        <f t="shared" si="9"/>
        <v>0.099</v>
      </c>
    </row>
    <row r="187" spans="1:8" s="1" customFormat="1" ht="22.5">
      <c r="A187" s="25" t="s">
        <v>163</v>
      </c>
      <c r="B187" s="31"/>
      <c r="C187" s="32" t="s">
        <v>249</v>
      </c>
      <c r="D187" s="33" t="s">
        <v>32</v>
      </c>
      <c r="E187" s="27" t="s">
        <v>14</v>
      </c>
      <c r="F187" s="34">
        <v>1E-05</v>
      </c>
      <c r="G187" s="30">
        <v>2500</v>
      </c>
      <c r="H187" s="34">
        <f t="shared" si="9"/>
        <v>0.025</v>
      </c>
    </row>
    <row r="188" spans="1:8" s="1" customFormat="1" ht="12">
      <c r="A188" s="91" t="s">
        <v>33</v>
      </c>
      <c r="B188" s="91"/>
      <c r="C188" s="91"/>
      <c r="D188" s="91"/>
      <c r="E188" s="91"/>
      <c r="F188" s="91"/>
      <c r="G188" s="91"/>
      <c r="H188" s="35">
        <f>SUMIF(D178:D187,"MO",H178:H187)</f>
        <v>0.38535</v>
      </c>
    </row>
    <row r="189" spans="1:8" s="1" customFormat="1" ht="12">
      <c r="A189" s="91" t="s">
        <v>34</v>
      </c>
      <c r="B189" s="91"/>
      <c r="C189" s="91"/>
      <c r="D189" s="91"/>
      <c r="E189" s="91"/>
      <c r="F189" s="91"/>
      <c r="G189" s="91"/>
      <c r="H189" s="35">
        <f>SUMIF(D178:D187,"MAT",H178:H187)</f>
        <v>0.43200000000000005</v>
      </c>
    </row>
    <row r="190" spans="1:8" s="1" customFormat="1" ht="12">
      <c r="A190" s="91" t="s">
        <v>35</v>
      </c>
      <c r="B190" s="91"/>
      <c r="C190" s="91"/>
      <c r="D190" s="91"/>
      <c r="E190" s="91"/>
      <c r="F190" s="91"/>
      <c r="G190" s="36">
        <v>1.1422</v>
      </c>
      <c r="H190" s="35">
        <f>(G190)*H188</f>
        <v>0.4401467700000001</v>
      </c>
    </row>
    <row r="191" spans="1:8" s="1" customFormat="1" ht="12">
      <c r="A191" s="91" t="s">
        <v>36</v>
      </c>
      <c r="B191" s="91"/>
      <c r="C191" s="91"/>
      <c r="D191" s="91"/>
      <c r="E191" s="91"/>
      <c r="F191" s="91"/>
      <c r="G191" s="36">
        <v>0.2496</v>
      </c>
      <c r="H191" s="35">
        <f>TRUNC(SUM(H188:H190)*G191,2)</f>
        <v>0.31</v>
      </c>
    </row>
    <row r="192" spans="1:8" s="1" customFormat="1" ht="12">
      <c r="A192" s="91" t="s">
        <v>60</v>
      </c>
      <c r="B192" s="91"/>
      <c r="C192" s="91"/>
      <c r="D192" s="91"/>
      <c r="E192" s="91"/>
      <c r="F192" s="91"/>
      <c r="G192" s="91"/>
      <c r="H192" s="35">
        <f>ROUND(H190+H189+H188,2)</f>
        <v>1.26</v>
      </c>
    </row>
    <row r="193" spans="1:8" ht="15">
      <c r="A193" s="91" t="s">
        <v>59</v>
      </c>
      <c r="B193" s="91"/>
      <c r="C193" s="91"/>
      <c r="D193" s="91"/>
      <c r="E193" s="91"/>
      <c r="F193" s="91"/>
      <c r="G193" s="91"/>
      <c r="H193" s="37">
        <f>TRUNC(H192*(1+G191),2)</f>
        <v>1.57</v>
      </c>
    </row>
    <row r="194" spans="1:8" s="1" customFormat="1" ht="14.25" customHeight="1">
      <c r="A194" s="38"/>
      <c r="B194" s="38"/>
      <c r="C194" s="38"/>
      <c r="D194" s="38"/>
      <c r="E194" s="38"/>
      <c r="F194" s="38"/>
      <c r="G194" s="38"/>
      <c r="H194" s="38"/>
    </row>
    <row r="195" spans="1:8" s="1" customFormat="1" ht="42" customHeight="1">
      <c r="A195" s="39" t="s">
        <v>164</v>
      </c>
      <c r="B195" s="39"/>
      <c r="C195" s="40" t="s">
        <v>241</v>
      </c>
      <c r="D195" s="41"/>
      <c r="E195" s="41" t="s">
        <v>56</v>
      </c>
      <c r="F195" s="42"/>
      <c r="G195" s="43"/>
      <c r="H195" s="43"/>
    </row>
    <row r="196" spans="1:8" s="1" customFormat="1" ht="12">
      <c r="A196" s="25" t="s">
        <v>166</v>
      </c>
      <c r="B196" s="25" t="s">
        <v>236</v>
      </c>
      <c r="C196" s="26" t="s">
        <v>279</v>
      </c>
      <c r="D196" s="27" t="s">
        <v>31</v>
      </c>
      <c r="E196" s="27" t="s">
        <v>41</v>
      </c>
      <c r="F196" s="28">
        <v>0.001</v>
      </c>
      <c r="G196" s="29">
        <f>G16</f>
        <v>55.5</v>
      </c>
      <c r="H196" s="30">
        <f>F196*G196</f>
        <v>0.0555</v>
      </c>
    </row>
    <row r="197" spans="1:8" s="1" customFormat="1" ht="12">
      <c r="A197" s="25" t="s">
        <v>165</v>
      </c>
      <c r="B197" s="45" t="s">
        <v>282</v>
      </c>
      <c r="C197" s="32" t="s">
        <v>251</v>
      </c>
      <c r="D197" s="33" t="s">
        <v>31</v>
      </c>
      <c r="E197" s="27" t="s">
        <v>41</v>
      </c>
      <c r="F197" s="34">
        <v>0.002</v>
      </c>
      <c r="G197" s="30">
        <f>G17</f>
        <v>30.18</v>
      </c>
      <c r="H197" s="30">
        <f>F197*G197</f>
        <v>0.060360000000000004</v>
      </c>
    </row>
    <row r="198" spans="1:8" s="1" customFormat="1" ht="12">
      <c r="A198" s="25" t="s">
        <v>167</v>
      </c>
      <c r="B198" s="45" t="s">
        <v>235</v>
      </c>
      <c r="C198" s="32" t="s">
        <v>283</v>
      </c>
      <c r="D198" s="33" t="s">
        <v>31</v>
      </c>
      <c r="E198" s="27" t="s">
        <v>41</v>
      </c>
      <c r="F198" s="34">
        <v>0.001</v>
      </c>
      <c r="G198" s="30">
        <f>G18</f>
        <v>9.35</v>
      </c>
      <c r="H198" s="30">
        <f aca="true" t="shared" si="10" ref="H198:H205">F198*G198</f>
        <v>0.00935</v>
      </c>
    </row>
    <row r="199" spans="1:8" s="1" customFormat="1" ht="12">
      <c r="A199" s="25" t="s">
        <v>168</v>
      </c>
      <c r="B199" s="45"/>
      <c r="C199" s="32" t="s">
        <v>43</v>
      </c>
      <c r="D199" s="33" t="s">
        <v>32</v>
      </c>
      <c r="E199" s="27" t="s">
        <v>14</v>
      </c>
      <c r="F199" s="34">
        <v>5E-05</v>
      </c>
      <c r="G199" s="30">
        <v>2000</v>
      </c>
      <c r="H199" s="30">
        <f t="shared" si="10"/>
        <v>0.1</v>
      </c>
    </row>
    <row r="200" spans="1:8" s="1" customFormat="1" ht="12">
      <c r="A200" s="25" t="s">
        <v>169</v>
      </c>
      <c r="B200" s="45"/>
      <c r="C200" s="32" t="s">
        <v>42</v>
      </c>
      <c r="D200" s="33" t="s">
        <v>32</v>
      </c>
      <c r="E200" s="27" t="s">
        <v>14</v>
      </c>
      <c r="F200" s="34">
        <v>0.0001</v>
      </c>
      <c r="G200" s="30">
        <v>300</v>
      </c>
      <c r="H200" s="30">
        <f t="shared" si="10"/>
        <v>0.030000000000000002</v>
      </c>
    </row>
    <row r="201" spans="1:8" s="1" customFormat="1" ht="12">
      <c r="A201" s="25" t="s">
        <v>170</v>
      </c>
      <c r="B201" s="45"/>
      <c r="C201" s="32" t="s">
        <v>47</v>
      </c>
      <c r="D201" s="33" t="s">
        <v>32</v>
      </c>
      <c r="E201" s="27" t="s">
        <v>56</v>
      </c>
      <c r="F201" s="34">
        <v>0.1</v>
      </c>
      <c r="G201" s="30">
        <v>0.5</v>
      </c>
      <c r="H201" s="30">
        <f t="shared" si="10"/>
        <v>0.05</v>
      </c>
    </row>
    <row r="202" spans="1:8" s="1" customFormat="1" ht="12">
      <c r="A202" s="25" t="s">
        <v>171</v>
      </c>
      <c r="B202" s="45" t="s">
        <v>237</v>
      </c>
      <c r="C202" s="32" t="s">
        <v>44</v>
      </c>
      <c r="D202" s="33" t="s">
        <v>32</v>
      </c>
      <c r="E202" s="27" t="s">
        <v>280</v>
      </c>
      <c r="F202" s="34">
        <v>0.04</v>
      </c>
      <c r="G202" s="30">
        <f>G22</f>
        <v>0.28</v>
      </c>
      <c r="H202" s="30">
        <f t="shared" si="10"/>
        <v>0.011200000000000002</v>
      </c>
    </row>
    <row r="203" spans="1:8" s="1" customFormat="1" ht="12">
      <c r="A203" s="25" t="s">
        <v>172</v>
      </c>
      <c r="B203" s="45"/>
      <c r="C203" s="32" t="s">
        <v>45</v>
      </c>
      <c r="D203" s="33" t="s">
        <v>32</v>
      </c>
      <c r="E203" s="27" t="s">
        <v>14</v>
      </c>
      <c r="F203" s="34">
        <v>0.002</v>
      </c>
      <c r="G203" s="30">
        <v>50</v>
      </c>
      <c r="H203" s="30">
        <f t="shared" si="10"/>
        <v>0.1</v>
      </c>
    </row>
    <row r="204" spans="1:8" s="1" customFormat="1" ht="12">
      <c r="A204" s="25" t="s">
        <v>173</v>
      </c>
      <c r="B204" s="45"/>
      <c r="C204" s="32" t="s">
        <v>224</v>
      </c>
      <c r="D204" s="33" t="s">
        <v>32</v>
      </c>
      <c r="E204" s="27" t="s">
        <v>14</v>
      </c>
      <c r="F204" s="34">
        <v>5E-05</v>
      </c>
      <c r="G204" s="30">
        <f>G24</f>
        <v>180</v>
      </c>
      <c r="H204" s="30">
        <f t="shared" si="10"/>
        <v>0.009000000000000001</v>
      </c>
    </row>
    <row r="205" spans="1:8" s="1" customFormat="1" ht="12">
      <c r="A205" s="25" t="s">
        <v>206</v>
      </c>
      <c r="B205" s="45"/>
      <c r="C205" s="32" t="s">
        <v>250</v>
      </c>
      <c r="D205" s="33" t="s">
        <v>32</v>
      </c>
      <c r="E205" s="27" t="s">
        <v>14</v>
      </c>
      <c r="F205" s="34">
        <v>1E-06</v>
      </c>
      <c r="G205" s="30">
        <v>4000</v>
      </c>
      <c r="H205" s="34">
        <f t="shared" si="10"/>
        <v>0.004</v>
      </c>
    </row>
    <row r="206" spans="1:8" s="1" customFormat="1" ht="12">
      <c r="A206" s="91" t="s">
        <v>33</v>
      </c>
      <c r="B206" s="91"/>
      <c r="C206" s="91"/>
      <c r="D206" s="91"/>
      <c r="E206" s="91"/>
      <c r="F206" s="91"/>
      <c r="G206" s="91"/>
      <c r="H206" s="35">
        <f>SUMIF(D196:D205,"MO",H196:H205)</f>
        <v>0.12521000000000002</v>
      </c>
    </row>
    <row r="207" spans="1:8" s="1" customFormat="1" ht="12">
      <c r="A207" s="91" t="s">
        <v>34</v>
      </c>
      <c r="B207" s="91"/>
      <c r="C207" s="91"/>
      <c r="D207" s="91"/>
      <c r="E207" s="91"/>
      <c r="F207" s="91"/>
      <c r="G207" s="91"/>
      <c r="H207" s="35">
        <f>SUMIF(D196:D205,"MAT",H196:H205)</f>
        <v>0.3042</v>
      </c>
    </row>
    <row r="208" spans="1:8" s="1" customFormat="1" ht="12">
      <c r="A208" s="91" t="s">
        <v>35</v>
      </c>
      <c r="B208" s="91"/>
      <c r="C208" s="91"/>
      <c r="D208" s="91"/>
      <c r="E208" s="91"/>
      <c r="F208" s="91"/>
      <c r="G208" s="36">
        <v>1.1422</v>
      </c>
      <c r="H208" s="35">
        <f>(G208)*H206</f>
        <v>0.14301486200000002</v>
      </c>
    </row>
    <row r="209" spans="1:8" s="1" customFormat="1" ht="12">
      <c r="A209" s="91" t="s">
        <v>36</v>
      </c>
      <c r="B209" s="91"/>
      <c r="C209" s="91"/>
      <c r="D209" s="91"/>
      <c r="E209" s="91"/>
      <c r="F209" s="91"/>
      <c r="G209" s="36">
        <v>0.2496</v>
      </c>
      <c r="H209" s="35">
        <f>TRUNC(SUM(H206:H208)*G209,2)</f>
        <v>0.14</v>
      </c>
    </row>
    <row r="210" spans="1:8" s="1" customFormat="1" ht="12">
      <c r="A210" s="91" t="s">
        <v>60</v>
      </c>
      <c r="B210" s="91"/>
      <c r="C210" s="91"/>
      <c r="D210" s="91"/>
      <c r="E210" s="91"/>
      <c r="F210" s="91"/>
      <c r="G210" s="91"/>
      <c r="H210" s="35">
        <f>ROUND(H208+H207+H206,2)</f>
        <v>0.57</v>
      </c>
    </row>
    <row r="211" spans="1:8" ht="15">
      <c r="A211" s="91" t="s">
        <v>59</v>
      </c>
      <c r="B211" s="91"/>
      <c r="C211" s="91"/>
      <c r="D211" s="91"/>
      <c r="E211" s="91"/>
      <c r="F211" s="91"/>
      <c r="G211" s="91"/>
      <c r="H211" s="37">
        <f>TRUNC(H210*(1+G209),2)</f>
        <v>0.71</v>
      </c>
    </row>
    <row r="212" spans="1:8" s="1" customFormat="1" ht="15">
      <c r="A212" s="38"/>
      <c r="B212" s="38"/>
      <c r="C212" s="38"/>
      <c r="D212" s="38"/>
      <c r="E212" s="38"/>
      <c r="F212" s="38"/>
      <c r="G212" s="38"/>
      <c r="H212" s="38"/>
    </row>
    <row r="213" spans="1:8" s="1" customFormat="1" ht="56.25">
      <c r="A213" s="39" t="s">
        <v>175</v>
      </c>
      <c r="B213" s="39"/>
      <c r="C213" s="40" t="s">
        <v>298</v>
      </c>
      <c r="D213" s="41"/>
      <c r="E213" s="41" t="s">
        <v>253</v>
      </c>
      <c r="F213" s="42"/>
      <c r="G213" s="43"/>
      <c r="H213" s="43"/>
    </row>
    <row r="214" spans="1:8" s="1" customFormat="1" ht="12">
      <c r="A214" s="25" t="s">
        <v>176</v>
      </c>
      <c r="B214" s="25" t="s">
        <v>236</v>
      </c>
      <c r="C214" s="26" t="s">
        <v>279</v>
      </c>
      <c r="D214" s="27" t="s">
        <v>31</v>
      </c>
      <c r="E214" s="27" t="s">
        <v>41</v>
      </c>
      <c r="F214" s="28">
        <v>0.001</v>
      </c>
      <c r="G214" s="29">
        <f>G16</f>
        <v>55.5</v>
      </c>
      <c r="H214" s="30">
        <f>F214*G214</f>
        <v>0.0555</v>
      </c>
    </row>
    <row r="215" spans="1:8" s="1" customFormat="1" ht="12">
      <c r="A215" s="25" t="s">
        <v>177</v>
      </c>
      <c r="B215" s="45" t="s">
        <v>255</v>
      </c>
      <c r="C215" s="32" t="s">
        <v>225</v>
      </c>
      <c r="D215" s="33" t="s">
        <v>31</v>
      </c>
      <c r="E215" s="27" t="s">
        <v>41</v>
      </c>
      <c r="F215" s="34">
        <v>0.001</v>
      </c>
      <c r="G215" s="30">
        <v>10.38</v>
      </c>
      <c r="H215" s="30">
        <f aca="true" t="shared" si="11" ref="H215:H224">F215*G215</f>
        <v>0.01038</v>
      </c>
    </row>
    <row r="216" spans="1:9" s="1" customFormat="1" ht="12">
      <c r="A216" s="25" t="s">
        <v>178</v>
      </c>
      <c r="B216" s="45" t="s">
        <v>254</v>
      </c>
      <c r="C216" s="32" t="s">
        <v>226</v>
      </c>
      <c r="D216" s="33" t="s">
        <v>31</v>
      </c>
      <c r="E216" s="27" t="s">
        <v>41</v>
      </c>
      <c r="F216" s="34">
        <v>0.01</v>
      </c>
      <c r="G216" s="30">
        <v>7.8</v>
      </c>
      <c r="H216" s="30">
        <f t="shared" si="11"/>
        <v>0.078</v>
      </c>
      <c r="I216" s="57"/>
    </row>
    <row r="217" spans="1:8" s="1" customFormat="1" ht="12">
      <c r="A217" s="25" t="s">
        <v>179</v>
      </c>
      <c r="B217" s="45" t="s">
        <v>235</v>
      </c>
      <c r="C217" s="32" t="s">
        <v>283</v>
      </c>
      <c r="D217" s="33" t="s">
        <v>31</v>
      </c>
      <c r="E217" s="27" t="s">
        <v>41</v>
      </c>
      <c r="F217" s="34">
        <v>0.001</v>
      </c>
      <c r="G217" s="30">
        <f>G18</f>
        <v>9.35</v>
      </c>
      <c r="H217" s="30">
        <f t="shared" si="11"/>
        <v>0.00935</v>
      </c>
    </row>
    <row r="218" spans="1:8" s="1" customFormat="1" ht="12">
      <c r="A218" s="25" t="s">
        <v>180</v>
      </c>
      <c r="B218" s="45"/>
      <c r="C218" s="32" t="s">
        <v>43</v>
      </c>
      <c r="D218" s="33" t="s">
        <v>32</v>
      </c>
      <c r="E218" s="27" t="s">
        <v>14</v>
      </c>
      <c r="F218" s="34">
        <v>5E-05</v>
      </c>
      <c r="G218" s="30">
        <v>2000</v>
      </c>
      <c r="H218" s="30">
        <f t="shared" si="11"/>
        <v>0.1</v>
      </c>
    </row>
    <row r="219" spans="1:8" s="1" customFormat="1" ht="12">
      <c r="A219" s="25" t="s">
        <v>181</v>
      </c>
      <c r="B219" s="45"/>
      <c r="C219" s="32" t="s">
        <v>42</v>
      </c>
      <c r="D219" s="33" t="s">
        <v>32</v>
      </c>
      <c r="E219" s="27" t="s">
        <v>14</v>
      </c>
      <c r="F219" s="34">
        <v>0.0001</v>
      </c>
      <c r="G219" s="30">
        <v>350</v>
      </c>
      <c r="H219" s="30">
        <f t="shared" si="11"/>
        <v>0.035</v>
      </c>
    </row>
    <row r="220" spans="1:8" s="1" customFormat="1" ht="12">
      <c r="A220" s="25" t="s">
        <v>182</v>
      </c>
      <c r="C220" s="32" t="s">
        <v>47</v>
      </c>
      <c r="D220" s="33" t="s">
        <v>32</v>
      </c>
      <c r="E220" s="27" t="s">
        <v>56</v>
      </c>
      <c r="F220" s="34">
        <v>0.01</v>
      </c>
      <c r="G220" s="30">
        <v>0.5</v>
      </c>
      <c r="H220" s="30">
        <f t="shared" si="11"/>
        <v>0.005</v>
      </c>
    </row>
    <row r="221" spans="1:8" s="1" customFormat="1" ht="12">
      <c r="A221" s="25" t="s">
        <v>183</v>
      </c>
      <c r="B221" s="45" t="s">
        <v>237</v>
      </c>
      <c r="C221" s="32" t="s">
        <v>44</v>
      </c>
      <c r="D221" s="33" t="s">
        <v>32</v>
      </c>
      <c r="E221" s="27" t="s">
        <v>280</v>
      </c>
      <c r="F221" s="34">
        <v>0.01</v>
      </c>
      <c r="G221" s="30">
        <f>G22</f>
        <v>0.28</v>
      </c>
      <c r="H221" s="30">
        <f t="shared" si="11"/>
        <v>0.0028000000000000004</v>
      </c>
    </row>
    <row r="222" spans="1:8" s="1" customFormat="1" ht="12">
      <c r="A222" s="25" t="s">
        <v>184</v>
      </c>
      <c r="B222" s="31"/>
      <c r="C222" s="32" t="s">
        <v>45</v>
      </c>
      <c r="D222" s="33" t="s">
        <v>32</v>
      </c>
      <c r="E222" s="27" t="s">
        <v>14</v>
      </c>
      <c r="F222" s="34">
        <v>0.001</v>
      </c>
      <c r="G222" s="30">
        <v>50</v>
      </c>
      <c r="H222" s="30">
        <f t="shared" si="11"/>
        <v>0.05</v>
      </c>
    </row>
    <row r="223" spans="1:8" s="1" customFormat="1" ht="12">
      <c r="A223" s="25" t="s">
        <v>207</v>
      </c>
      <c r="B223" s="31"/>
      <c r="C223" s="32" t="s">
        <v>224</v>
      </c>
      <c r="D223" s="33" t="s">
        <v>32</v>
      </c>
      <c r="E223" s="27" t="s">
        <v>14</v>
      </c>
      <c r="F223" s="34">
        <v>0.00055</v>
      </c>
      <c r="G223" s="30">
        <f>G24</f>
        <v>180</v>
      </c>
      <c r="H223" s="30">
        <f t="shared" si="11"/>
        <v>0.099</v>
      </c>
    </row>
    <row r="224" spans="1:8" s="1" customFormat="1" ht="22.5">
      <c r="A224" s="25" t="s">
        <v>252</v>
      </c>
      <c r="B224" s="31"/>
      <c r="C224" s="32" t="s">
        <v>57</v>
      </c>
      <c r="D224" s="33" t="s">
        <v>32</v>
      </c>
      <c r="E224" s="27" t="s">
        <v>14</v>
      </c>
      <c r="F224" s="34">
        <v>0.0001</v>
      </c>
      <c r="G224" s="30">
        <v>5000</v>
      </c>
      <c r="H224" s="30">
        <f t="shared" si="11"/>
        <v>0.5</v>
      </c>
    </row>
    <row r="225" spans="1:8" s="1" customFormat="1" ht="12">
      <c r="A225" s="91" t="s">
        <v>33</v>
      </c>
      <c r="B225" s="91"/>
      <c r="C225" s="91"/>
      <c r="D225" s="91"/>
      <c r="E225" s="91"/>
      <c r="F225" s="91"/>
      <c r="G225" s="91"/>
      <c r="H225" s="35">
        <f>SUMIF(D214:D224,"MO",H214:H224)</f>
        <v>0.15323</v>
      </c>
    </row>
    <row r="226" spans="1:8" s="1" customFormat="1" ht="12">
      <c r="A226" s="91" t="s">
        <v>34</v>
      </c>
      <c r="B226" s="91"/>
      <c r="C226" s="91"/>
      <c r="D226" s="91"/>
      <c r="E226" s="91"/>
      <c r="F226" s="91"/>
      <c r="G226" s="91"/>
      <c r="H226" s="35">
        <f>SUMIF(D214:D224,"MAT",H214:H224)</f>
        <v>0.7918000000000001</v>
      </c>
    </row>
    <row r="227" spans="1:8" s="1" customFormat="1" ht="12">
      <c r="A227" s="91" t="s">
        <v>35</v>
      </c>
      <c r="B227" s="91"/>
      <c r="C227" s="91"/>
      <c r="D227" s="91"/>
      <c r="E227" s="91"/>
      <c r="F227" s="91"/>
      <c r="G227" s="36">
        <v>1.1422</v>
      </c>
      <c r="H227" s="35">
        <f>(G227)*H225</f>
        <v>0.175019306</v>
      </c>
    </row>
    <row r="228" spans="1:8" s="1" customFormat="1" ht="12">
      <c r="A228" s="91" t="s">
        <v>36</v>
      </c>
      <c r="B228" s="91"/>
      <c r="C228" s="91"/>
      <c r="D228" s="91"/>
      <c r="E228" s="91"/>
      <c r="F228" s="91"/>
      <c r="G228" s="36">
        <v>0.2496</v>
      </c>
      <c r="H228" s="35">
        <f>TRUNC(SUM(H225:H227)*G228,2)</f>
        <v>0.27</v>
      </c>
    </row>
    <row r="229" spans="1:8" s="1" customFormat="1" ht="12">
      <c r="A229" s="91" t="s">
        <v>60</v>
      </c>
      <c r="B229" s="91"/>
      <c r="C229" s="91"/>
      <c r="D229" s="91"/>
      <c r="E229" s="91"/>
      <c r="F229" s="91"/>
      <c r="G229" s="91"/>
      <c r="H229" s="35">
        <f>ROUND(H227+H226+H225,2)</f>
        <v>1.12</v>
      </c>
    </row>
    <row r="230" spans="1:8" ht="15">
      <c r="A230" s="91" t="s">
        <v>59</v>
      </c>
      <c r="B230" s="91"/>
      <c r="C230" s="91"/>
      <c r="D230" s="91"/>
      <c r="E230" s="91"/>
      <c r="F230" s="91"/>
      <c r="G230" s="91"/>
      <c r="H230" s="37">
        <f>TRUNC(H229*(1+G228),2)</f>
        <v>1.39</v>
      </c>
    </row>
    <row r="231" spans="1:8" s="1" customFormat="1" ht="12.75" customHeight="1">
      <c r="A231" s="38"/>
      <c r="B231" s="38"/>
      <c r="C231" s="38"/>
      <c r="D231" s="38"/>
      <c r="E231" s="38"/>
      <c r="F231" s="38"/>
      <c r="G231" s="38"/>
      <c r="H231" s="38"/>
    </row>
    <row r="232" spans="1:8" s="1" customFormat="1" ht="46.5" customHeight="1">
      <c r="A232" s="39" t="s">
        <v>185</v>
      </c>
      <c r="B232" s="39"/>
      <c r="C232" s="40" t="str">
        <f>'Planilha Orçamentária'!B28</f>
        <v>Projetos de tratamento acústico, com seus detalhamentos, especificações, memoriais e quantitativo de materiais.</v>
      </c>
      <c r="D232" s="41"/>
      <c r="E232" s="41" t="s">
        <v>56</v>
      </c>
      <c r="F232" s="42"/>
      <c r="G232" s="43"/>
      <c r="H232" s="43"/>
    </row>
    <row r="233" spans="1:8" s="1" customFormat="1" ht="12">
      <c r="A233" s="25" t="s">
        <v>186</v>
      </c>
      <c r="B233" s="25" t="s">
        <v>236</v>
      </c>
      <c r="C233" s="26" t="s">
        <v>279</v>
      </c>
      <c r="D233" s="27" t="s">
        <v>31</v>
      </c>
      <c r="E233" s="27" t="s">
        <v>41</v>
      </c>
      <c r="F233" s="28">
        <v>0.0001</v>
      </c>
      <c r="G233" s="29">
        <f>G16</f>
        <v>55.5</v>
      </c>
      <c r="H233" s="30">
        <f>F233*G233</f>
        <v>0.00555</v>
      </c>
    </row>
    <row r="234" spans="1:8" s="1" customFormat="1" ht="12">
      <c r="A234" s="25" t="s">
        <v>187</v>
      </c>
      <c r="B234" s="45" t="s">
        <v>282</v>
      </c>
      <c r="C234" s="32" t="s">
        <v>174</v>
      </c>
      <c r="D234" s="33" t="s">
        <v>31</v>
      </c>
      <c r="E234" s="27" t="s">
        <v>41</v>
      </c>
      <c r="F234" s="34">
        <v>0.001</v>
      </c>
      <c r="G234" s="30">
        <f>G17</f>
        <v>30.18</v>
      </c>
      <c r="H234" s="30">
        <f>F234*G234</f>
        <v>0.030180000000000002</v>
      </c>
    </row>
    <row r="235" spans="1:8" s="1" customFormat="1" ht="12">
      <c r="A235" s="25" t="s">
        <v>188</v>
      </c>
      <c r="B235" s="45" t="s">
        <v>235</v>
      </c>
      <c r="C235" s="32" t="s">
        <v>283</v>
      </c>
      <c r="D235" s="33" t="s">
        <v>31</v>
      </c>
      <c r="E235" s="27" t="s">
        <v>41</v>
      </c>
      <c r="F235" s="34">
        <v>0.001</v>
      </c>
      <c r="G235" s="30">
        <f>G18</f>
        <v>9.35</v>
      </c>
      <c r="H235" s="30">
        <f aca="true" t="shared" si="12" ref="H235:H242">F235*G235</f>
        <v>0.00935</v>
      </c>
    </row>
    <row r="236" spans="1:8" s="1" customFormat="1" ht="12">
      <c r="A236" s="25" t="s">
        <v>189</v>
      </c>
      <c r="B236" s="45"/>
      <c r="C236" s="32" t="s">
        <v>43</v>
      </c>
      <c r="D236" s="33" t="s">
        <v>32</v>
      </c>
      <c r="E236" s="27" t="s">
        <v>14</v>
      </c>
      <c r="F236" s="34">
        <v>5E-05</v>
      </c>
      <c r="G236" s="30">
        <v>2000</v>
      </c>
      <c r="H236" s="30">
        <f t="shared" si="12"/>
        <v>0.1</v>
      </c>
    </row>
    <row r="237" spans="1:8" s="1" customFormat="1" ht="12">
      <c r="A237" s="25" t="s">
        <v>190</v>
      </c>
      <c r="B237" s="45"/>
      <c r="C237" s="32" t="s">
        <v>42</v>
      </c>
      <c r="D237" s="33" t="s">
        <v>32</v>
      </c>
      <c r="E237" s="27" t="s">
        <v>14</v>
      </c>
      <c r="F237" s="34">
        <v>0.0001</v>
      </c>
      <c r="G237" s="30">
        <v>300</v>
      </c>
      <c r="H237" s="30">
        <f t="shared" si="12"/>
        <v>0.030000000000000002</v>
      </c>
    </row>
    <row r="238" spans="1:8" s="1" customFormat="1" ht="12">
      <c r="A238" s="25" t="s">
        <v>191</v>
      </c>
      <c r="B238" s="45"/>
      <c r="C238" s="32" t="s">
        <v>47</v>
      </c>
      <c r="D238" s="33" t="s">
        <v>32</v>
      </c>
      <c r="E238" s="27" t="s">
        <v>56</v>
      </c>
      <c r="F238" s="34">
        <v>0.05</v>
      </c>
      <c r="G238" s="30">
        <v>0.5</v>
      </c>
      <c r="H238" s="30">
        <f t="shared" si="12"/>
        <v>0.025</v>
      </c>
    </row>
    <row r="239" spans="1:8" s="1" customFormat="1" ht="12">
      <c r="A239" s="25" t="s">
        <v>192</v>
      </c>
      <c r="B239" s="45" t="s">
        <v>237</v>
      </c>
      <c r="C239" s="32" t="s">
        <v>44</v>
      </c>
      <c r="D239" s="33" t="s">
        <v>32</v>
      </c>
      <c r="E239" s="27" t="s">
        <v>280</v>
      </c>
      <c r="F239" s="34">
        <v>0.1</v>
      </c>
      <c r="G239" s="30">
        <f>G22</f>
        <v>0.28</v>
      </c>
      <c r="H239" s="30">
        <f t="shared" si="12"/>
        <v>0.028000000000000004</v>
      </c>
    </row>
    <row r="240" spans="1:8" s="1" customFormat="1" ht="12">
      <c r="A240" s="25" t="s">
        <v>193</v>
      </c>
      <c r="B240" s="31"/>
      <c r="C240" s="32" t="s">
        <v>45</v>
      </c>
      <c r="D240" s="33" t="s">
        <v>32</v>
      </c>
      <c r="E240" s="27" t="s">
        <v>14</v>
      </c>
      <c r="F240" s="34">
        <v>0.01</v>
      </c>
      <c r="G240" s="30">
        <v>50</v>
      </c>
      <c r="H240" s="30">
        <f t="shared" si="12"/>
        <v>0.5</v>
      </c>
    </row>
    <row r="241" spans="1:8" s="1" customFormat="1" ht="12">
      <c r="A241" s="25" t="s">
        <v>194</v>
      </c>
      <c r="B241" s="31"/>
      <c r="C241" s="32" t="s">
        <v>224</v>
      </c>
      <c r="D241" s="33" t="s">
        <v>32</v>
      </c>
      <c r="E241" s="27" t="s">
        <v>14</v>
      </c>
      <c r="F241" s="34">
        <v>0.00055</v>
      </c>
      <c r="G241" s="30">
        <f>G24</f>
        <v>180</v>
      </c>
      <c r="H241" s="30">
        <f t="shared" si="12"/>
        <v>0.099</v>
      </c>
    </row>
    <row r="242" spans="1:8" s="1" customFormat="1" ht="22.5">
      <c r="A242" s="25" t="s">
        <v>256</v>
      </c>
      <c r="B242" s="31"/>
      <c r="C242" s="32" t="s">
        <v>249</v>
      </c>
      <c r="D242" s="33" t="s">
        <v>32</v>
      </c>
      <c r="E242" s="27" t="s">
        <v>14</v>
      </c>
      <c r="F242" s="34">
        <v>1E-05</v>
      </c>
      <c r="G242" s="30">
        <v>2500</v>
      </c>
      <c r="H242" s="34">
        <f t="shared" si="12"/>
        <v>0.025</v>
      </c>
    </row>
    <row r="243" spans="1:8" s="1" customFormat="1" ht="12">
      <c r="A243" s="91" t="s">
        <v>33</v>
      </c>
      <c r="B243" s="91"/>
      <c r="C243" s="91"/>
      <c r="D243" s="91"/>
      <c r="E243" s="91"/>
      <c r="F243" s="91"/>
      <c r="G243" s="91"/>
      <c r="H243" s="35">
        <f>SUMIF(D233:D242,"MO",H233:H242)</f>
        <v>0.04508000000000001</v>
      </c>
    </row>
    <row r="244" spans="1:8" s="1" customFormat="1" ht="12">
      <c r="A244" s="91" t="s">
        <v>34</v>
      </c>
      <c r="B244" s="91"/>
      <c r="C244" s="91"/>
      <c r="D244" s="91"/>
      <c r="E244" s="91"/>
      <c r="F244" s="91"/>
      <c r="G244" s="91"/>
      <c r="H244" s="35">
        <f>SUMIF(D233:D242,"MAT",H233:H242)</f>
        <v>0.807</v>
      </c>
    </row>
    <row r="245" spans="1:8" s="1" customFormat="1" ht="12">
      <c r="A245" s="91" t="s">
        <v>35</v>
      </c>
      <c r="B245" s="91"/>
      <c r="C245" s="91"/>
      <c r="D245" s="91"/>
      <c r="E245" s="91"/>
      <c r="F245" s="91"/>
      <c r="G245" s="36">
        <v>1.1422</v>
      </c>
      <c r="H245" s="35">
        <f>(G245)*H243</f>
        <v>0.05149037600000002</v>
      </c>
    </row>
    <row r="246" spans="1:8" s="1" customFormat="1" ht="12">
      <c r="A246" s="91" t="s">
        <v>36</v>
      </c>
      <c r="B246" s="91"/>
      <c r="C246" s="91"/>
      <c r="D246" s="91"/>
      <c r="E246" s="91"/>
      <c r="F246" s="91"/>
      <c r="G246" s="36">
        <v>0.2496</v>
      </c>
      <c r="H246" s="35">
        <f>TRUNC(SUM(H243:H245)*G246,2)</f>
        <v>0.22</v>
      </c>
    </row>
    <row r="247" spans="1:8" s="1" customFormat="1" ht="12">
      <c r="A247" s="91" t="s">
        <v>60</v>
      </c>
      <c r="B247" s="91"/>
      <c r="C247" s="91"/>
      <c r="D247" s="91"/>
      <c r="E247" s="91"/>
      <c r="F247" s="91"/>
      <c r="G247" s="91"/>
      <c r="H247" s="35">
        <f>ROUND(H245+H244+H243,2)</f>
        <v>0.9</v>
      </c>
    </row>
    <row r="248" spans="1:8" ht="15">
      <c r="A248" s="91" t="s">
        <v>59</v>
      </c>
      <c r="B248" s="91"/>
      <c r="C248" s="91"/>
      <c r="D248" s="91"/>
      <c r="E248" s="91"/>
      <c r="F248" s="91"/>
      <c r="G248" s="91"/>
      <c r="H248" s="37">
        <f>TRUNC(H247*(1+G246),2)</f>
        <v>1.12</v>
      </c>
    </row>
    <row r="249" spans="1:8" s="1" customFormat="1" ht="15">
      <c r="A249" s="38"/>
      <c r="B249" s="38"/>
      <c r="C249" s="38"/>
      <c r="D249" s="38"/>
      <c r="E249" s="38"/>
      <c r="F249" s="38"/>
      <c r="G249" s="38"/>
      <c r="H249" s="38"/>
    </row>
    <row r="250" spans="1:8" s="1" customFormat="1" ht="63.75" customHeight="1">
      <c r="A250" s="39" t="s">
        <v>195</v>
      </c>
      <c r="B250" s="39"/>
      <c r="C250" s="40" t="s">
        <v>227</v>
      </c>
      <c r="D250" s="41"/>
      <c r="E250" s="41" t="s">
        <v>14</v>
      </c>
      <c r="F250" s="42"/>
      <c r="G250" s="43"/>
      <c r="H250" s="43"/>
    </row>
    <row r="251" spans="1:8" s="1" customFormat="1" ht="12">
      <c r="A251" s="25" t="s">
        <v>196</v>
      </c>
      <c r="B251" s="25" t="s">
        <v>236</v>
      </c>
      <c r="C251" s="26" t="s">
        <v>279</v>
      </c>
      <c r="D251" s="27" t="s">
        <v>31</v>
      </c>
      <c r="E251" s="27" t="s">
        <v>41</v>
      </c>
      <c r="F251" s="28">
        <v>3</v>
      </c>
      <c r="G251" s="29">
        <f>G16</f>
        <v>55.5</v>
      </c>
      <c r="H251" s="30">
        <f>F251*G251</f>
        <v>166.5</v>
      </c>
    </row>
    <row r="252" spans="1:8" s="1" customFormat="1" ht="12">
      <c r="A252" s="25" t="s">
        <v>197</v>
      </c>
      <c r="B252" s="45" t="s">
        <v>282</v>
      </c>
      <c r="C252" s="32" t="s">
        <v>73</v>
      </c>
      <c r="D252" s="33" t="s">
        <v>31</v>
      </c>
      <c r="E252" s="27" t="s">
        <v>41</v>
      </c>
      <c r="F252" s="34">
        <v>200</v>
      </c>
      <c r="G252" s="30">
        <f>G17</f>
        <v>30.18</v>
      </c>
      <c r="H252" s="30">
        <f>F252*G252</f>
        <v>6036</v>
      </c>
    </row>
    <row r="253" spans="1:8" s="1" customFormat="1" ht="12">
      <c r="A253" s="25" t="s">
        <v>198</v>
      </c>
      <c r="B253" s="45" t="s">
        <v>235</v>
      </c>
      <c r="C253" s="32" t="s">
        <v>283</v>
      </c>
      <c r="D253" s="33" t="s">
        <v>31</v>
      </c>
      <c r="E253" s="27" t="s">
        <v>41</v>
      </c>
      <c r="F253" s="34">
        <v>100</v>
      </c>
      <c r="G253" s="30">
        <f>G18</f>
        <v>9.35</v>
      </c>
      <c r="H253" s="30">
        <f aca="true" t="shared" si="13" ref="H253:H260">F253*G253</f>
        <v>935</v>
      </c>
    </row>
    <row r="254" spans="1:8" s="1" customFormat="1" ht="12">
      <c r="A254" s="25" t="s">
        <v>199</v>
      </c>
      <c r="B254" s="45"/>
      <c r="C254" s="32" t="s">
        <v>43</v>
      </c>
      <c r="D254" s="33" t="s">
        <v>32</v>
      </c>
      <c r="E254" s="27" t="s">
        <v>14</v>
      </c>
      <c r="F254" s="34">
        <v>0.003</v>
      </c>
      <c r="G254" s="30">
        <v>2000</v>
      </c>
      <c r="H254" s="30">
        <f t="shared" si="13"/>
        <v>6</v>
      </c>
    </row>
    <row r="255" spans="1:8" s="1" customFormat="1" ht="12">
      <c r="A255" s="25" t="s">
        <v>200</v>
      </c>
      <c r="B255" s="45"/>
      <c r="C255" s="32" t="s">
        <v>42</v>
      </c>
      <c r="D255" s="33" t="s">
        <v>32</v>
      </c>
      <c r="E255" s="27" t="s">
        <v>14</v>
      </c>
      <c r="F255" s="34">
        <v>0.001</v>
      </c>
      <c r="G255" s="30">
        <v>300</v>
      </c>
      <c r="H255" s="30">
        <f t="shared" si="13"/>
        <v>0.3</v>
      </c>
    </row>
    <row r="256" spans="1:8" s="1" customFormat="1" ht="12">
      <c r="A256" s="25" t="s">
        <v>201</v>
      </c>
      <c r="B256" s="45"/>
      <c r="C256" s="32" t="s">
        <v>47</v>
      </c>
      <c r="D256" s="33" t="s">
        <v>32</v>
      </c>
      <c r="E256" s="27" t="s">
        <v>14</v>
      </c>
      <c r="F256" s="34">
        <v>2</v>
      </c>
      <c r="G256" s="30">
        <v>120</v>
      </c>
      <c r="H256" s="30">
        <f t="shared" si="13"/>
        <v>240</v>
      </c>
    </row>
    <row r="257" spans="1:8" s="1" customFormat="1" ht="12">
      <c r="A257" s="25" t="s">
        <v>202</v>
      </c>
      <c r="B257" s="45" t="s">
        <v>237</v>
      </c>
      <c r="C257" s="32" t="s">
        <v>44</v>
      </c>
      <c r="D257" s="33" t="s">
        <v>32</v>
      </c>
      <c r="E257" s="27" t="s">
        <v>280</v>
      </c>
      <c r="F257" s="34">
        <v>400</v>
      </c>
      <c r="G257" s="30">
        <f>G22</f>
        <v>0.28</v>
      </c>
      <c r="H257" s="30">
        <f t="shared" si="13"/>
        <v>112.00000000000001</v>
      </c>
    </row>
    <row r="258" spans="1:8" s="1" customFormat="1" ht="12">
      <c r="A258" s="25" t="s">
        <v>203</v>
      </c>
      <c r="B258" s="31"/>
      <c r="C258" s="32" t="s">
        <v>45</v>
      </c>
      <c r="D258" s="33" t="s">
        <v>32</v>
      </c>
      <c r="E258" s="27" t="s">
        <v>14</v>
      </c>
      <c r="F258" s="34">
        <v>3</v>
      </c>
      <c r="G258" s="30">
        <v>50</v>
      </c>
      <c r="H258" s="30">
        <f t="shared" si="13"/>
        <v>150</v>
      </c>
    </row>
    <row r="259" spans="1:8" s="1" customFormat="1" ht="12">
      <c r="A259" s="25" t="s">
        <v>204</v>
      </c>
      <c r="B259" s="31"/>
      <c r="C259" s="32" t="s">
        <v>46</v>
      </c>
      <c r="D259" s="33" t="s">
        <v>32</v>
      </c>
      <c r="E259" s="27" t="s">
        <v>14</v>
      </c>
      <c r="F259" s="34">
        <v>1</v>
      </c>
      <c r="G259" s="30">
        <f>G24</f>
        <v>180</v>
      </c>
      <c r="H259" s="30">
        <f t="shared" si="13"/>
        <v>180</v>
      </c>
    </row>
    <row r="260" spans="1:8" s="1" customFormat="1" ht="22.5">
      <c r="A260" s="25" t="s">
        <v>257</v>
      </c>
      <c r="B260" s="31"/>
      <c r="C260" s="32" t="s">
        <v>57</v>
      </c>
      <c r="D260" s="33" t="s">
        <v>32</v>
      </c>
      <c r="E260" s="27" t="s">
        <v>14</v>
      </c>
      <c r="F260" s="34">
        <v>0.1</v>
      </c>
      <c r="G260" s="30">
        <v>2500</v>
      </c>
      <c r="H260" s="30">
        <f t="shared" si="13"/>
        <v>250</v>
      </c>
    </row>
    <row r="261" spans="1:8" s="1" customFormat="1" ht="12">
      <c r="A261" s="91" t="s">
        <v>33</v>
      </c>
      <c r="B261" s="91"/>
      <c r="C261" s="91"/>
      <c r="D261" s="91"/>
      <c r="E261" s="91"/>
      <c r="F261" s="91"/>
      <c r="G261" s="91"/>
      <c r="H261" s="35">
        <f>SUMIF(D251:D260,"MO",H251:H260)</f>
        <v>7137.5</v>
      </c>
    </row>
    <row r="262" spans="1:8" s="1" customFormat="1" ht="12">
      <c r="A262" s="91" t="s">
        <v>34</v>
      </c>
      <c r="B262" s="91"/>
      <c r="C262" s="91"/>
      <c r="D262" s="91"/>
      <c r="E262" s="91"/>
      <c r="F262" s="91"/>
      <c r="G262" s="91"/>
      <c r="H262" s="35">
        <f>SUMIF(D251:D260,"MAT",H251:H260)</f>
        <v>938.3</v>
      </c>
    </row>
    <row r="263" spans="1:8" s="1" customFormat="1" ht="12">
      <c r="A263" s="91" t="s">
        <v>35</v>
      </c>
      <c r="B263" s="91"/>
      <c r="C263" s="91"/>
      <c r="D263" s="91"/>
      <c r="E263" s="91"/>
      <c r="F263" s="91"/>
      <c r="G263" s="36">
        <v>1.1422</v>
      </c>
      <c r="H263" s="35">
        <f>(G263)*H261</f>
        <v>8152.4525</v>
      </c>
    </row>
    <row r="264" spans="1:8" s="1" customFormat="1" ht="12">
      <c r="A264" s="91" t="s">
        <v>36</v>
      </c>
      <c r="B264" s="91"/>
      <c r="C264" s="91"/>
      <c r="D264" s="91"/>
      <c r="E264" s="91"/>
      <c r="F264" s="91"/>
      <c r="G264" s="36">
        <v>0.2496</v>
      </c>
      <c r="H264" s="35">
        <f>TRUNC(SUM(H261:H263)*G264,2)</f>
        <v>4050.57</v>
      </c>
    </row>
    <row r="265" spans="1:8" s="1" customFormat="1" ht="12">
      <c r="A265" s="91" t="s">
        <v>60</v>
      </c>
      <c r="B265" s="91"/>
      <c r="C265" s="91"/>
      <c r="D265" s="91"/>
      <c r="E265" s="91"/>
      <c r="F265" s="91"/>
      <c r="G265" s="91"/>
      <c r="H265" s="35">
        <f>ROUND(H263+H262+H261,2)</f>
        <v>16228.25</v>
      </c>
    </row>
    <row r="266" spans="1:8" ht="15">
      <c r="A266" s="91" t="s">
        <v>59</v>
      </c>
      <c r="B266" s="91"/>
      <c r="C266" s="91"/>
      <c r="D266" s="91"/>
      <c r="E266" s="91"/>
      <c r="F266" s="91"/>
      <c r="G266" s="91"/>
      <c r="H266" s="37">
        <f>TRUNC(H265*(1+G264),2)</f>
        <v>20278.82</v>
      </c>
    </row>
    <row r="267" spans="1:8" s="1" customFormat="1" ht="15">
      <c r="A267" s="38"/>
      <c r="B267" s="38"/>
      <c r="C267" s="38"/>
      <c r="D267" s="38"/>
      <c r="E267" s="38"/>
      <c r="F267" s="38"/>
      <c r="G267" s="38"/>
      <c r="H267" s="38"/>
    </row>
    <row r="268" spans="1:8" s="1" customFormat="1" ht="59.25" customHeight="1">
      <c r="A268" s="39" t="s">
        <v>205</v>
      </c>
      <c r="B268" s="39"/>
      <c r="C268" s="40" t="s">
        <v>15</v>
      </c>
      <c r="D268" s="41"/>
      <c r="E268" s="41" t="s">
        <v>56</v>
      </c>
      <c r="F268" s="42"/>
      <c r="G268" s="43"/>
      <c r="H268" s="43"/>
    </row>
    <row r="269" spans="1:8" s="1" customFormat="1" ht="12">
      <c r="A269" s="25" t="s">
        <v>301</v>
      </c>
      <c r="B269" s="25" t="s">
        <v>236</v>
      </c>
      <c r="C269" s="26" t="s">
        <v>279</v>
      </c>
      <c r="D269" s="27" t="s">
        <v>31</v>
      </c>
      <c r="E269" s="27" t="s">
        <v>41</v>
      </c>
      <c r="F269" s="28">
        <v>0.0025</v>
      </c>
      <c r="G269" s="29">
        <f>G16</f>
        <v>55.5</v>
      </c>
      <c r="H269" s="30">
        <f>F269*G269</f>
        <v>0.13875</v>
      </c>
    </row>
    <row r="270" spans="1:8" s="1" customFormat="1" ht="12">
      <c r="A270" s="25" t="s">
        <v>302</v>
      </c>
      <c r="B270" s="45" t="s">
        <v>258</v>
      </c>
      <c r="C270" s="32" t="s">
        <v>259</v>
      </c>
      <c r="D270" s="33" t="s">
        <v>31</v>
      </c>
      <c r="E270" s="27" t="s">
        <v>41</v>
      </c>
      <c r="F270" s="34">
        <v>0.0075</v>
      </c>
      <c r="G270" s="30">
        <v>13.38</v>
      </c>
      <c r="H270" s="30">
        <f>F270*G270</f>
        <v>0.10035000000000001</v>
      </c>
    </row>
    <row r="271" spans="1:8" s="1" customFormat="1" ht="12">
      <c r="A271" s="25" t="s">
        <v>303</v>
      </c>
      <c r="B271" s="31"/>
      <c r="C271" s="32" t="s">
        <v>43</v>
      </c>
      <c r="D271" s="33" t="s">
        <v>32</v>
      </c>
      <c r="E271" s="27" t="s">
        <v>14</v>
      </c>
      <c r="F271" s="34">
        <v>0.0001</v>
      </c>
      <c r="G271" s="30">
        <v>2000</v>
      </c>
      <c r="H271" s="30">
        <f aca="true" t="shared" si="14" ref="H271:H276">F271*G271</f>
        <v>0.2</v>
      </c>
    </row>
    <row r="272" spans="1:8" s="1" customFormat="1" ht="12">
      <c r="A272" s="25" t="s">
        <v>304</v>
      </c>
      <c r="B272" s="31"/>
      <c r="C272" s="32" t="s">
        <v>42</v>
      </c>
      <c r="D272" s="33" t="s">
        <v>32</v>
      </c>
      <c r="E272" s="27" t="s">
        <v>14</v>
      </c>
      <c r="F272" s="34">
        <v>0.0001</v>
      </c>
      <c r="G272" s="30">
        <v>300</v>
      </c>
      <c r="H272" s="30">
        <f t="shared" si="14"/>
        <v>0.030000000000000002</v>
      </c>
    </row>
    <row r="273" spans="1:8" s="1" customFormat="1" ht="12">
      <c r="A273" s="25" t="s">
        <v>305</v>
      </c>
      <c r="B273" s="45" t="s">
        <v>237</v>
      </c>
      <c r="C273" s="32" t="s">
        <v>44</v>
      </c>
      <c r="D273" s="33" t="s">
        <v>32</v>
      </c>
      <c r="E273" s="27" t="s">
        <v>280</v>
      </c>
      <c r="F273" s="34">
        <v>0.1</v>
      </c>
      <c r="G273" s="30">
        <f>G22</f>
        <v>0.28</v>
      </c>
      <c r="H273" s="30">
        <f t="shared" si="14"/>
        <v>0.028000000000000004</v>
      </c>
    </row>
    <row r="274" spans="1:8" s="1" customFormat="1" ht="12">
      <c r="A274" s="25" t="s">
        <v>306</v>
      </c>
      <c r="B274" s="31"/>
      <c r="C274" s="32" t="s">
        <v>45</v>
      </c>
      <c r="D274" s="33" t="s">
        <v>32</v>
      </c>
      <c r="E274" s="27" t="s">
        <v>14</v>
      </c>
      <c r="F274" s="34">
        <v>0.032</v>
      </c>
      <c r="G274" s="30">
        <v>50</v>
      </c>
      <c r="H274" s="30">
        <f t="shared" si="14"/>
        <v>1.6</v>
      </c>
    </row>
    <row r="275" spans="1:8" s="1" customFormat="1" ht="12">
      <c r="A275" s="25" t="s">
        <v>307</v>
      </c>
      <c r="B275" s="31"/>
      <c r="C275" s="32" t="s">
        <v>46</v>
      </c>
      <c r="D275" s="33" t="s">
        <v>32</v>
      </c>
      <c r="E275" s="27" t="s">
        <v>14</v>
      </c>
      <c r="F275" s="34">
        <v>0.00055</v>
      </c>
      <c r="G275" s="30">
        <f>G24</f>
        <v>180</v>
      </c>
      <c r="H275" s="30">
        <f t="shared" si="14"/>
        <v>0.099</v>
      </c>
    </row>
    <row r="276" spans="1:8" s="1" customFormat="1" ht="22.5">
      <c r="A276" s="25" t="s">
        <v>308</v>
      </c>
      <c r="B276" s="31"/>
      <c r="C276" s="32" t="s">
        <v>229</v>
      </c>
      <c r="D276" s="33" t="s">
        <v>32</v>
      </c>
      <c r="E276" s="27" t="s">
        <v>14</v>
      </c>
      <c r="F276" s="34">
        <v>0.0001</v>
      </c>
      <c r="G276" s="30">
        <v>900</v>
      </c>
      <c r="H276" s="30">
        <f t="shared" si="14"/>
        <v>0.09000000000000001</v>
      </c>
    </row>
    <row r="277" spans="1:8" s="1" customFormat="1" ht="12">
      <c r="A277" s="91" t="s">
        <v>33</v>
      </c>
      <c r="B277" s="91"/>
      <c r="C277" s="91"/>
      <c r="D277" s="91"/>
      <c r="E277" s="91"/>
      <c r="F277" s="91"/>
      <c r="G277" s="91"/>
      <c r="H277" s="35">
        <f>SUMIF(D269:D276,"MO",H269:H276)</f>
        <v>0.23910000000000003</v>
      </c>
    </row>
    <row r="278" spans="1:8" s="1" customFormat="1" ht="12">
      <c r="A278" s="91" t="s">
        <v>34</v>
      </c>
      <c r="B278" s="91"/>
      <c r="C278" s="91"/>
      <c r="D278" s="91"/>
      <c r="E278" s="91"/>
      <c r="F278" s="91"/>
      <c r="G278" s="91"/>
      <c r="H278" s="35">
        <f>SUMIF(D269:D276,"MAT",H269:H276)</f>
        <v>2.047</v>
      </c>
    </row>
    <row r="279" spans="1:8" s="1" customFormat="1" ht="12">
      <c r="A279" s="91" t="s">
        <v>35</v>
      </c>
      <c r="B279" s="91"/>
      <c r="C279" s="91"/>
      <c r="D279" s="91"/>
      <c r="E279" s="91"/>
      <c r="F279" s="91"/>
      <c r="G279" s="36">
        <v>1.1422</v>
      </c>
      <c r="H279" s="35">
        <f>(G279)*H277</f>
        <v>0.27310002000000005</v>
      </c>
    </row>
    <row r="280" spans="1:8" s="1" customFormat="1" ht="12">
      <c r="A280" s="91" t="s">
        <v>36</v>
      </c>
      <c r="B280" s="91"/>
      <c r="C280" s="91"/>
      <c r="D280" s="91"/>
      <c r="E280" s="91"/>
      <c r="F280" s="91"/>
      <c r="G280" s="36">
        <v>0.2496</v>
      </c>
      <c r="H280" s="35">
        <f>TRUNC(SUM(H277:H279)*G280,2)</f>
        <v>0.63</v>
      </c>
    </row>
    <row r="281" spans="1:8" s="1" customFormat="1" ht="12">
      <c r="A281" s="91" t="s">
        <v>60</v>
      </c>
      <c r="B281" s="91"/>
      <c r="C281" s="91"/>
      <c r="D281" s="91"/>
      <c r="E281" s="91"/>
      <c r="F281" s="91"/>
      <c r="G281" s="91"/>
      <c r="H281" s="35">
        <f>ROUND(H279+H278+H277,2)</f>
        <v>2.56</v>
      </c>
    </row>
    <row r="282" spans="1:8" ht="15">
      <c r="A282" s="91" t="s">
        <v>59</v>
      </c>
      <c r="B282" s="91"/>
      <c r="C282" s="91"/>
      <c r="D282" s="91"/>
      <c r="E282" s="91"/>
      <c r="F282" s="91"/>
      <c r="G282" s="91"/>
      <c r="H282" s="37">
        <f>TRUNC(H281*(1+G280),2)</f>
        <v>3.19</v>
      </c>
    </row>
    <row r="283" spans="1:8" s="1" customFormat="1" ht="15">
      <c r="A283" s="38"/>
      <c r="B283" s="38"/>
      <c r="C283" s="38"/>
      <c r="D283" s="38"/>
      <c r="E283" s="38"/>
      <c r="F283" s="38"/>
      <c r="G283" s="38"/>
      <c r="H283" s="38"/>
    </row>
    <row r="284" spans="1:8" s="1" customFormat="1" ht="22.5">
      <c r="A284" s="39" t="s">
        <v>208</v>
      </c>
      <c r="B284" s="39"/>
      <c r="C284" s="40" t="s">
        <v>16</v>
      </c>
      <c r="D284" s="41"/>
      <c r="E284" s="41" t="s">
        <v>56</v>
      </c>
      <c r="F284" s="42"/>
      <c r="G284" s="43"/>
      <c r="H284" s="43"/>
    </row>
    <row r="285" spans="1:8" s="1" customFormat="1" ht="12">
      <c r="A285" s="25" t="s">
        <v>209</v>
      </c>
      <c r="B285" s="25" t="s">
        <v>236</v>
      </c>
      <c r="C285" s="26" t="s">
        <v>228</v>
      </c>
      <c r="D285" s="27" t="s">
        <v>31</v>
      </c>
      <c r="E285" s="27" t="s">
        <v>41</v>
      </c>
      <c r="F285" s="28">
        <v>0.001</v>
      </c>
      <c r="G285" s="29">
        <f>G16</f>
        <v>55.5</v>
      </c>
      <c r="H285" s="30">
        <f aca="true" t="shared" si="15" ref="H285:H291">F285*G285</f>
        <v>0.0555</v>
      </c>
    </row>
    <row r="286" spans="1:8" s="1" customFormat="1" ht="12">
      <c r="A286" s="25" t="s">
        <v>210</v>
      </c>
      <c r="B286" s="45" t="s">
        <v>281</v>
      </c>
      <c r="C286" s="32" t="s">
        <v>283</v>
      </c>
      <c r="D286" s="33" t="s">
        <v>31</v>
      </c>
      <c r="E286" s="27" t="s">
        <v>41</v>
      </c>
      <c r="F286" s="34">
        <v>0.05</v>
      </c>
      <c r="G286" s="30">
        <f>G18</f>
        <v>9.35</v>
      </c>
      <c r="H286" s="30">
        <f t="shared" si="15"/>
        <v>0.4675</v>
      </c>
    </row>
    <row r="287" spans="1:8" s="1" customFormat="1" ht="12">
      <c r="A287" s="25" t="s">
        <v>211</v>
      </c>
      <c r="B287" s="31"/>
      <c r="C287" s="32" t="s">
        <v>43</v>
      </c>
      <c r="D287" s="33" t="s">
        <v>32</v>
      </c>
      <c r="E287" s="27" t="s">
        <v>14</v>
      </c>
      <c r="F287" s="34">
        <v>0.0001</v>
      </c>
      <c r="G287" s="30">
        <v>2000</v>
      </c>
      <c r="H287" s="30">
        <f t="shared" si="15"/>
        <v>0.2</v>
      </c>
    </row>
    <row r="288" spans="1:8" s="1" customFormat="1" ht="12">
      <c r="A288" s="25" t="s">
        <v>212</v>
      </c>
      <c r="B288" s="31"/>
      <c r="C288" s="32" t="s">
        <v>42</v>
      </c>
      <c r="D288" s="33" t="s">
        <v>32</v>
      </c>
      <c r="E288" s="27" t="s">
        <v>14</v>
      </c>
      <c r="F288" s="34">
        <v>0.0001</v>
      </c>
      <c r="G288" s="30">
        <v>300</v>
      </c>
      <c r="H288" s="30">
        <f t="shared" si="15"/>
        <v>0.030000000000000002</v>
      </c>
    </row>
    <row r="289" spans="1:8" s="1" customFormat="1" ht="12">
      <c r="A289" s="25" t="s">
        <v>213</v>
      </c>
      <c r="B289" s="45" t="s">
        <v>237</v>
      </c>
      <c r="C289" s="32" t="s">
        <v>44</v>
      </c>
      <c r="D289" s="33" t="s">
        <v>32</v>
      </c>
      <c r="E289" s="27" t="s">
        <v>280</v>
      </c>
      <c r="F289" s="34">
        <v>0.15</v>
      </c>
      <c r="G289" s="30">
        <f>G22</f>
        <v>0.28</v>
      </c>
      <c r="H289" s="30">
        <f t="shared" si="15"/>
        <v>0.042</v>
      </c>
    </row>
    <row r="290" spans="1:8" s="1" customFormat="1" ht="12">
      <c r="A290" s="25" t="s">
        <v>214</v>
      </c>
      <c r="B290" s="31"/>
      <c r="C290" s="32" t="s">
        <v>45</v>
      </c>
      <c r="D290" s="33" t="s">
        <v>32</v>
      </c>
      <c r="E290" s="27" t="s">
        <v>14</v>
      </c>
      <c r="F290" s="34">
        <v>0.001</v>
      </c>
      <c r="G290" s="30">
        <v>50</v>
      </c>
      <c r="H290" s="30">
        <f t="shared" si="15"/>
        <v>0.05</v>
      </c>
    </row>
    <row r="291" spans="1:8" s="1" customFormat="1" ht="12">
      <c r="A291" s="25" t="s">
        <v>215</v>
      </c>
      <c r="B291" s="31"/>
      <c r="C291" s="32" t="s">
        <v>286</v>
      </c>
      <c r="D291" s="33" t="s">
        <v>32</v>
      </c>
      <c r="E291" s="27" t="s">
        <v>14</v>
      </c>
      <c r="F291" s="34">
        <v>0.0001</v>
      </c>
      <c r="G291" s="30">
        <v>1800</v>
      </c>
      <c r="H291" s="30">
        <f t="shared" si="15"/>
        <v>0.18000000000000002</v>
      </c>
    </row>
    <row r="292" spans="1:8" s="1" customFormat="1" ht="12">
      <c r="A292" s="91" t="s">
        <v>33</v>
      </c>
      <c r="B292" s="91"/>
      <c r="C292" s="91"/>
      <c r="D292" s="91"/>
      <c r="E292" s="91"/>
      <c r="F292" s="91"/>
      <c r="G292" s="91"/>
      <c r="H292" s="35">
        <f>SUMIF(D285:D291,"MO",H285:H291)</f>
        <v>0.523</v>
      </c>
    </row>
    <row r="293" spans="1:8" s="1" customFormat="1" ht="12">
      <c r="A293" s="91" t="s">
        <v>34</v>
      </c>
      <c r="B293" s="91"/>
      <c r="C293" s="91"/>
      <c r="D293" s="91"/>
      <c r="E293" s="91"/>
      <c r="F293" s="91"/>
      <c r="G293" s="91"/>
      <c r="H293" s="35">
        <f>SUMIF(D285:D291,"MAT",H285:H291)</f>
        <v>0.502</v>
      </c>
    </row>
    <row r="294" spans="1:8" s="1" customFormat="1" ht="12">
      <c r="A294" s="91" t="s">
        <v>35</v>
      </c>
      <c r="B294" s="91"/>
      <c r="C294" s="91"/>
      <c r="D294" s="91"/>
      <c r="E294" s="91"/>
      <c r="F294" s="91"/>
      <c r="G294" s="36">
        <v>1.1422</v>
      </c>
      <c r="H294" s="35">
        <f>(G294)*H292</f>
        <v>0.5973706000000001</v>
      </c>
    </row>
    <row r="295" spans="1:8" s="1" customFormat="1" ht="12">
      <c r="A295" s="91" t="s">
        <v>36</v>
      </c>
      <c r="B295" s="91"/>
      <c r="C295" s="91"/>
      <c r="D295" s="91"/>
      <c r="E295" s="91"/>
      <c r="F295" s="91"/>
      <c r="G295" s="36">
        <v>0.2496</v>
      </c>
      <c r="H295" s="35">
        <f>TRUNC(SUM(H292:H294)*G295,2)</f>
        <v>0.4</v>
      </c>
    </row>
    <row r="296" spans="1:8" s="1" customFormat="1" ht="12">
      <c r="A296" s="91" t="s">
        <v>60</v>
      </c>
      <c r="B296" s="91"/>
      <c r="C296" s="91"/>
      <c r="D296" s="91"/>
      <c r="E296" s="91"/>
      <c r="F296" s="91"/>
      <c r="G296" s="91"/>
      <c r="H296" s="35">
        <f>ROUND(H294+H293+H292,2)</f>
        <v>1.62</v>
      </c>
    </row>
    <row r="297" spans="1:8" ht="15">
      <c r="A297" s="91" t="s">
        <v>59</v>
      </c>
      <c r="B297" s="91"/>
      <c r="C297" s="91"/>
      <c r="D297" s="91"/>
      <c r="E297" s="91"/>
      <c r="F297" s="91"/>
      <c r="G297" s="91"/>
      <c r="H297" s="37">
        <f>TRUNC(H296*(1+G295),2)</f>
        <v>2.02</v>
      </c>
    </row>
    <row r="298" spans="1:8" ht="15">
      <c r="A298" s="46"/>
      <c r="B298" s="46"/>
      <c r="C298" s="46"/>
      <c r="D298" s="46"/>
      <c r="E298" s="46"/>
      <c r="F298" s="46"/>
      <c r="G298" s="46"/>
      <c r="H298" s="47"/>
    </row>
    <row r="299" spans="1:8" ht="33.75">
      <c r="A299" s="39" t="s">
        <v>216</v>
      </c>
      <c r="B299" s="39"/>
      <c r="C299" s="40" t="s">
        <v>297</v>
      </c>
      <c r="D299" s="41"/>
      <c r="E299" s="41" t="s">
        <v>273</v>
      </c>
      <c r="F299" s="42"/>
      <c r="G299" s="43"/>
      <c r="H299" s="43"/>
    </row>
    <row r="300" spans="1:8" ht="15">
      <c r="A300" s="25" t="s">
        <v>217</v>
      </c>
      <c r="B300" s="49"/>
      <c r="C300" s="26" t="s">
        <v>285</v>
      </c>
      <c r="D300" s="27" t="s">
        <v>31</v>
      </c>
      <c r="E300" s="27" t="s">
        <v>41</v>
      </c>
      <c r="F300" s="28">
        <v>0.001</v>
      </c>
      <c r="G300" s="29">
        <f>G16</f>
        <v>55.5</v>
      </c>
      <c r="H300" s="30">
        <f>F300*G300</f>
        <v>0.0555</v>
      </c>
    </row>
    <row r="301" spans="1:8" ht="15">
      <c r="A301" s="25" t="s">
        <v>218</v>
      </c>
      <c r="B301" s="50" t="s">
        <v>271</v>
      </c>
      <c r="C301" s="51" t="s">
        <v>270</v>
      </c>
      <c r="D301" s="52" t="s">
        <v>31</v>
      </c>
      <c r="E301" s="52" t="s">
        <v>41</v>
      </c>
      <c r="F301" s="53">
        <v>1</v>
      </c>
      <c r="G301" s="54">
        <v>10.84</v>
      </c>
      <c r="H301" s="55">
        <f aca="true" t="shared" si="16" ref="H301:H311">F301*G301</f>
        <v>10.84</v>
      </c>
    </row>
    <row r="302" spans="1:8" ht="15">
      <c r="A302" s="25" t="s">
        <v>219</v>
      </c>
      <c r="B302" s="25" t="s">
        <v>294</v>
      </c>
      <c r="C302" s="26" t="s">
        <v>295</v>
      </c>
      <c r="D302" s="27" t="s">
        <v>31</v>
      </c>
      <c r="E302" s="27" t="s">
        <v>41</v>
      </c>
      <c r="F302" s="28">
        <v>1</v>
      </c>
      <c r="G302" s="29">
        <v>3.86</v>
      </c>
      <c r="H302" s="30">
        <f t="shared" si="16"/>
        <v>3.86</v>
      </c>
    </row>
    <row r="303" spans="1:8" ht="15">
      <c r="A303" s="25" t="s">
        <v>220</v>
      </c>
      <c r="B303" s="45" t="s">
        <v>255</v>
      </c>
      <c r="C303" s="32" t="s">
        <v>225</v>
      </c>
      <c r="D303" s="33" t="s">
        <v>31</v>
      </c>
      <c r="E303" s="27" t="s">
        <v>41</v>
      </c>
      <c r="F303" s="34">
        <v>0.001</v>
      </c>
      <c r="G303" s="30">
        <v>6.47</v>
      </c>
      <c r="H303" s="30">
        <f t="shared" si="16"/>
        <v>0.00647</v>
      </c>
    </row>
    <row r="304" spans="1:8" s="1" customFormat="1" ht="12">
      <c r="A304" s="25" t="s">
        <v>221</v>
      </c>
      <c r="B304" s="45" t="s">
        <v>281</v>
      </c>
      <c r="C304" s="32" t="s">
        <v>283</v>
      </c>
      <c r="D304" s="33" t="s">
        <v>31</v>
      </c>
      <c r="E304" s="27" t="s">
        <v>41</v>
      </c>
      <c r="F304" s="34">
        <v>0.05</v>
      </c>
      <c r="G304" s="30">
        <f>G18</f>
        <v>9.35</v>
      </c>
      <c r="H304" s="30">
        <f t="shared" si="16"/>
        <v>0.4675</v>
      </c>
    </row>
    <row r="305" spans="1:8" ht="15">
      <c r="A305" s="25" t="s">
        <v>222</v>
      </c>
      <c r="B305" s="31"/>
      <c r="C305" s="32" t="s">
        <v>43</v>
      </c>
      <c r="D305" s="33" t="s">
        <v>32</v>
      </c>
      <c r="E305" s="27" t="s">
        <v>14</v>
      </c>
      <c r="F305" s="34">
        <v>0.0001</v>
      </c>
      <c r="G305" s="30">
        <v>2000</v>
      </c>
      <c r="H305" s="30">
        <f t="shared" si="16"/>
        <v>0.2</v>
      </c>
    </row>
    <row r="306" spans="1:8" ht="15">
      <c r="A306" s="25" t="s">
        <v>223</v>
      </c>
      <c r="B306" s="31"/>
      <c r="C306" s="32" t="s">
        <v>42</v>
      </c>
      <c r="D306" s="33" t="s">
        <v>32</v>
      </c>
      <c r="E306" s="27" t="s">
        <v>14</v>
      </c>
      <c r="F306" s="34">
        <v>0.0001</v>
      </c>
      <c r="G306" s="30">
        <v>300</v>
      </c>
      <c r="H306" s="30">
        <f t="shared" si="16"/>
        <v>0.030000000000000002</v>
      </c>
    </row>
    <row r="307" spans="1:8" s="1" customFormat="1" ht="12">
      <c r="A307" s="25" t="s">
        <v>315</v>
      </c>
      <c r="B307" s="31"/>
      <c r="C307" s="32" t="s">
        <v>45</v>
      </c>
      <c r="D307" s="33" t="s">
        <v>32</v>
      </c>
      <c r="E307" s="27" t="s">
        <v>14</v>
      </c>
      <c r="F307" s="34">
        <v>0.001</v>
      </c>
      <c r="G307" s="30">
        <v>50</v>
      </c>
      <c r="H307" s="30">
        <f t="shared" si="16"/>
        <v>0.05</v>
      </c>
    </row>
    <row r="308" spans="1:8" ht="22.5">
      <c r="A308" s="25" t="s">
        <v>316</v>
      </c>
      <c r="B308" s="31"/>
      <c r="C308" s="32" t="s">
        <v>276</v>
      </c>
      <c r="D308" s="33" t="s">
        <v>32</v>
      </c>
      <c r="E308" s="27" t="s">
        <v>273</v>
      </c>
      <c r="F308" s="34">
        <v>1</v>
      </c>
      <c r="G308" s="30">
        <v>65.5</v>
      </c>
      <c r="H308" s="30">
        <f t="shared" si="16"/>
        <v>65.5</v>
      </c>
    </row>
    <row r="309" spans="1:8" s="1" customFormat="1" ht="12">
      <c r="A309" s="25" t="s">
        <v>317</v>
      </c>
      <c r="B309" s="31"/>
      <c r="C309" s="32" t="s">
        <v>46</v>
      </c>
      <c r="D309" s="33" t="s">
        <v>32</v>
      </c>
      <c r="E309" s="27" t="s">
        <v>14</v>
      </c>
      <c r="F309" s="34">
        <v>0.00055</v>
      </c>
      <c r="G309" s="30">
        <f>G24</f>
        <v>180</v>
      </c>
      <c r="H309" s="30">
        <f t="shared" si="16"/>
        <v>0.099</v>
      </c>
    </row>
    <row r="310" spans="1:8" ht="22.5">
      <c r="A310" s="25" t="s">
        <v>318</v>
      </c>
      <c r="B310" s="45" t="s">
        <v>237</v>
      </c>
      <c r="C310" s="32" t="s">
        <v>284</v>
      </c>
      <c r="D310" s="33" t="s">
        <v>32</v>
      </c>
      <c r="E310" s="27" t="s">
        <v>280</v>
      </c>
      <c r="F310" s="34">
        <v>2</v>
      </c>
      <c r="G310" s="30">
        <f>G22</f>
        <v>0.28</v>
      </c>
      <c r="H310" s="30">
        <f t="shared" si="16"/>
        <v>0.56</v>
      </c>
    </row>
    <row r="311" spans="1:8" ht="22.5">
      <c r="A311" s="25" t="s">
        <v>319</v>
      </c>
      <c r="B311" s="45" t="s">
        <v>272</v>
      </c>
      <c r="C311" s="32" t="s">
        <v>275</v>
      </c>
      <c r="D311" s="33" t="s">
        <v>32</v>
      </c>
      <c r="E311" s="27" t="s">
        <v>14</v>
      </c>
      <c r="F311" s="34">
        <v>1</v>
      </c>
      <c r="G311" s="30">
        <v>87.5</v>
      </c>
      <c r="H311" s="30">
        <f t="shared" si="16"/>
        <v>87.5</v>
      </c>
    </row>
    <row r="312" spans="1:8" ht="15">
      <c r="A312" s="91" t="s">
        <v>33</v>
      </c>
      <c r="B312" s="91"/>
      <c r="C312" s="91"/>
      <c r="D312" s="91"/>
      <c r="E312" s="91"/>
      <c r="F312" s="91"/>
      <c r="G312" s="91"/>
      <c r="H312" s="35">
        <f>SUMIF(D300:D311,"MO",H300:H311)</f>
        <v>15.22947</v>
      </c>
    </row>
    <row r="313" spans="1:8" ht="15">
      <c r="A313" s="91" t="s">
        <v>34</v>
      </c>
      <c r="B313" s="91"/>
      <c r="C313" s="91"/>
      <c r="D313" s="91"/>
      <c r="E313" s="91"/>
      <c r="F313" s="91"/>
      <c r="G313" s="91"/>
      <c r="H313" s="35">
        <f>SUMIF(D300:D311,"MAT",H300:H311)</f>
        <v>153.93900000000002</v>
      </c>
    </row>
    <row r="314" spans="1:8" ht="15">
      <c r="A314" s="91" t="s">
        <v>35</v>
      </c>
      <c r="B314" s="91"/>
      <c r="C314" s="91"/>
      <c r="D314" s="91"/>
      <c r="E314" s="91"/>
      <c r="F314" s="91"/>
      <c r="G314" s="36">
        <v>1.1422</v>
      </c>
      <c r="H314" s="35">
        <f>(G314)*H312</f>
        <v>17.395100634000002</v>
      </c>
    </row>
    <row r="315" spans="1:8" ht="15">
      <c r="A315" s="91" t="s">
        <v>36</v>
      </c>
      <c r="B315" s="91"/>
      <c r="C315" s="91"/>
      <c r="D315" s="91"/>
      <c r="E315" s="91"/>
      <c r="F315" s="91"/>
      <c r="G315" s="36">
        <v>0.2496</v>
      </c>
      <c r="H315" s="35">
        <f>TRUNC(SUM(H312:H314)*G315,2)</f>
        <v>46.56</v>
      </c>
    </row>
    <row r="316" spans="1:8" ht="15">
      <c r="A316" s="91" t="s">
        <v>60</v>
      </c>
      <c r="B316" s="91"/>
      <c r="C316" s="91"/>
      <c r="D316" s="91"/>
      <c r="E316" s="91"/>
      <c r="F316" s="91"/>
      <c r="G316" s="91"/>
      <c r="H316" s="35">
        <f>ROUND(H314+H313+H312,2)</f>
        <v>186.56</v>
      </c>
    </row>
    <row r="317" spans="1:8" ht="15">
      <c r="A317" s="91" t="s">
        <v>59</v>
      </c>
      <c r="B317" s="91"/>
      <c r="C317" s="91"/>
      <c r="D317" s="91"/>
      <c r="E317" s="91"/>
      <c r="F317" s="91"/>
      <c r="G317" s="91"/>
      <c r="H317" s="37">
        <f>TRUNC(H316*(1+G315),2)</f>
        <v>233.12</v>
      </c>
    </row>
    <row r="318" spans="1:8" ht="15">
      <c r="A318" s="46"/>
      <c r="B318" s="46"/>
      <c r="C318" s="46"/>
      <c r="D318" s="46"/>
      <c r="E318" s="46"/>
      <c r="F318" s="46"/>
      <c r="G318" s="46"/>
      <c r="H318" s="47"/>
    </row>
    <row r="319" spans="1:8" ht="15">
      <c r="A319" s="39" t="s">
        <v>261</v>
      </c>
      <c r="B319" s="39"/>
      <c r="C319" s="40" t="s">
        <v>274</v>
      </c>
      <c r="D319" s="41"/>
      <c r="E319" s="41" t="s">
        <v>56</v>
      </c>
      <c r="F319" s="42"/>
      <c r="G319" s="43"/>
      <c r="H319" s="43"/>
    </row>
    <row r="320" spans="1:8" ht="15">
      <c r="A320" s="25" t="s">
        <v>262</v>
      </c>
      <c r="B320" s="25"/>
      <c r="C320" s="26" t="s">
        <v>278</v>
      </c>
      <c r="D320" s="27" t="s">
        <v>31</v>
      </c>
      <c r="E320" s="27" t="s">
        <v>41</v>
      </c>
      <c r="F320" s="28">
        <v>0.01</v>
      </c>
      <c r="G320" s="29">
        <f>G16/2</f>
        <v>27.75</v>
      </c>
      <c r="H320" s="30">
        <f aca="true" t="shared" si="17" ref="H320:H325">F320*G320</f>
        <v>0.2775</v>
      </c>
    </row>
    <row r="321" spans="1:8" ht="15">
      <c r="A321" s="25" t="s">
        <v>263</v>
      </c>
      <c r="B321" s="25" t="s">
        <v>292</v>
      </c>
      <c r="C321" s="26" t="s">
        <v>293</v>
      </c>
      <c r="D321" s="27" t="s">
        <v>31</v>
      </c>
      <c r="E321" s="27" t="s">
        <v>41</v>
      </c>
      <c r="F321" s="28">
        <v>0.02</v>
      </c>
      <c r="G321" s="29">
        <v>6.24</v>
      </c>
      <c r="H321" s="30">
        <f t="shared" si="17"/>
        <v>0.12480000000000001</v>
      </c>
    </row>
    <row r="322" spans="1:8" ht="15">
      <c r="A322" s="25" t="s">
        <v>264</v>
      </c>
      <c r="B322" s="31"/>
      <c r="C322" s="32" t="s">
        <v>43</v>
      </c>
      <c r="D322" s="33" t="s">
        <v>32</v>
      </c>
      <c r="E322" s="27" t="s">
        <v>14</v>
      </c>
      <c r="F322" s="34">
        <v>0.0001</v>
      </c>
      <c r="G322" s="30">
        <v>2000</v>
      </c>
      <c r="H322" s="30">
        <f t="shared" si="17"/>
        <v>0.2</v>
      </c>
    </row>
    <row r="323" spans="1:8" ht="15">
      <c r="A323" s="25" t="s">
        <v>265</v>
      </c>
      <c r="B323" s="31"/>
      <c r="C323" s="32" t="s">
        <v>42</v>
      </c>
      <c r="D323" s="33" t="s">
        <v>32</v>
      </c>
      <c r="E323" s="27" t="s">
        <v>14</v>
      </c>
      <c r="F323" s="34">
        <v>0.0001</v>
      </c>
      <c r="G323" s="30">
        <v>300</v>
      </c>
      <c r="H323" s="30">
        <f t="shared" si="17"/>
        <v>0.030000000000000002</v>
      </c>
    </row>
    <row r="324" spans="1:8" s="1" customFormat="1" ht="12">
      <c r="A324" s="25" t="s">
        <v>266</v>
      </c>
      <c r="B324" s="31"/>
      <c r="C324" s="32" t="s">
        <v>45</v>
      </c>
      <c r="D324" s="33" t="s">
        <v>32</v>
      </c>
      <c r="E324" s="27" t="s">
        <v>14</v>
      </c>
      <c r="F324" s="34">
        <v>0.001</v>
      </c>
      <c r="G324" s="30">
        <v>50</v>
      </c>
      <c r="H324" s="30">
        <f t="shared" si="17"/>
        <v>0.05</v>
      </c>
    </row>
    <row r="325" spans="1:8" ht="15">
      <c r="A325" s="25" t="s">
        <v>277</v>
      </c>
      <c r="B325" s="31"/>
      <c r="C325" s="32" t="s">
        <v>288</v>
      </c>
      <c r="D325" s="33" t="s">
        <v>32</v>
      </c>
      <c r="E325" s="27" t="s">
        <v>14</v>
      </c>
      <c r="F325" s="34">
        <v>1</v>
      </c>
      <c r="G325" s="30">
        <v>0.2</v>
      </c>
      <c r="H325" s="30">
        <f t="shared" si="17"/>
        <v>0.2</v>
      </c>
    </row>
    <row r="326" spans="1:8" ht="15">
      <c r="A326" s="91" t="s">
        <v>33</v>
      </c>
      <c r="B326" s="91"/>
      <c r="C326" s="91"/>
      <c r="D326" s="91"/>
      <c r="E326" s="91"/>
      <c r="F326" s="91"/>
      <c r="G326" s="91"/>
      <c r="H326" s="35">
        <f>SUMIF(D320:D325,"MO",H320:H325)</f>
        <v>0.40230000000000005</v>
      </c>
    </row>
    <row r="327" spans="1:8" ht="15">
      <c r="A327" s="91" t="s">
        <v>34</v>
      </c>
      <c r="B327" s="91"/>
      <c r="C327" s="91"/>
      <c r="D327" s="91"/>
      <c r="E327" s="91"/>
      <c r="F327" s="91"/>
      <c r="G327" s="91"/>
      <c r="H327" s="35">
        <f>SUMIF(D320:D325,"MAT",H320:H325)</f>
        <v>0.48000000000000004</v>
      </c>
    </row>
    <row r="328" spans="1:8" ht="15">
      <c r="A328" s="91" t="s">
        <v>35</v>
      </c>
      <c r="B328" s="91"/>
      <c r="C328" s="91"/>
      <c r="D328" s="91"/>
      <c r="E328" s="91"/>
      <c r="F328" s="91"/>
      <c r="G328" s="36">
        <v>1.1422</v>
      </c>
      <c r="H328" s="35">
        <f>(G328)*H326</f>
        <v>0.4595070600000001</v>
      </c>
    </row>
    <row r="329" spans="1:8" ht="15">
      <c r="A329" s="91" t="s">
        <v>36</v>
      </c>
      <c r="B329" s="91"/>
      <c r="C329" s="91"/>
      <c r="D329" s="91"/>
      <c r="E329" s="91"/>
      <c r="F329" s="91"/>
      <c r="G329" s="36">
        <v>0.2496</v>
      </c>
      <c r="H329" s="35">
        <f>TRUNC(SUM(H326:H328)*G329,2)</f>
        <v>0.33</v>
      </c>
    </row>
    <row r="330" spans="1:8" ht="15">
      <c r="A330" s="91" t="s">
        <v>60</v>
      </c>
      <c r="B330" s="91"/>
      <c r="C330" s="91"/>
      <c r="D330" s="91"/>
      <c r="E330" s="91"/>
      <c r="F330" s="91"/>
      <c r="G330" s="91"/>
      <c r="H330" s="35">
        <f>ROUND(H328+H327+H326,2)</f>
        <v>1.34</v>
      </c>
    </row>
    <row r="331" spans="1:8" ht="15">
      <c r="A331" s="91" t="s">
        <v>59</v>
      </c>
      <c r="B331" s="91"/>
      <c r="C331" s="91"/>
      <c r="D331" s="91"/>
      <c r="E331" s="91"/>
      <c r="F331" s="91"/>
      <c r="G331" s="91"/>
      <c r="H331" s="37">
        <f>TRUNC(H330*(1+G329),2)</f>
        <v>1.67</v>
      </c>
    </row>
    <row r="332" spans="1:8" ht="15">
      <c r="A332" s="46"/>
      <c r="B332" s="46"/>
      <c r="C332" s="46"/>
      <c r="D332" s="46"/>
      <c r="E332" s="46"/>
      <c r="F332" s="46"/>
      <c r="G332" s="46"/>
      <c r="H332" s="47"/>
    </row>
    <row r="333" spans="1:8" ht="33.75">
      <c r="A333" s="39" t="s">
        <v>267</v>
      </c>
      <c r="B333" s="39"/>
      <c r="C333" s="40" t="s">
        <v>320</v>
      </c>
      <c r="D333" s="41"/>
      <c r="E333" s="41" t="s">
        <v>14</v>
      </c>
      <c r="F333" s="42"/>
      <c r="G333" s="43"/>
      <c r="H333" s="43"/>
    </row>
    <row r="334" spans="1:8" ht="15">
      <c r="A334" s="25" t="s">
        <v>268</v>
      </c>
      <c r="B334" s="25" t="s">
        <v>292</v>
      </c>
      <c r="C334" s="26" t="s">
        <v>293</v>
      </c>
      <c r="D334" s="27" t="s">
        <v>31</v>
      </c>
      <c r="E334" s="27" t="s">
        <v>41</v>
      </c>
      <c r="F334" s="28">
        <v>0.5</v>
      </c>
      <c r="G334" s="29">
        <v>6.24</v>
      </c>
      <c r="H334" s="30">
        <f>F334*G334</f>
        <v>3.12</v>
      </c>
    </row>
    <row r="335" spans="1:8" ht="22.5">
      <c r="A335" s="25" t="s">
        <v>269</v>
      </c>
      <c r="B335" s="25"/>
      <c r="C335" s="26" t="s">
        <v>321</v>
      </c>
      <c r="D335" s="27" t="s">
        <v>32</v>
      </c>
      <c r="E335" s="27" t="s">
        <v>14</v>
      </c>
      <c r="F335" s="28">
        <v>1</v>
      </c>
      <c r="G335" s="29">
        <v>1577.93</v>
      </c>
      <c r="H335" s="30">
        <f>F335*G335</f>
        <v>1577.93</v>
      </c>
    </row>
    <row r="336" spans="1:8" ht="15">
      <c r="A336" s="91" t="s">
        <v>33</v>
      </c>
      <c r="B336" s="91"/>
      <c r="C336" s="91"/>
      <c r="D336" s="91"/>
      <c r="E336" s="91"/>
      <c r="F336" s="91"/>
      <c r="G336" s="91"/>
      <c r="H336" s="35">
        <f>SUMIF(D334:D335,"MO",H334:H335)</f>
        <v>3.12</v>
      </c>
    </row>
    <row r="337" spans="1:8" ht="15">
      <c r="A337" s="91" t="s">
        <v>34</v>
      </c>
      <c r="B337" s="91"/>
      <c r="C337" s="91"/>
      <c r="D337" s="91"/>
      <c r="E337" s="91"/>
      <c r="F337" s="91"/>
      <c r="G337" s="91"/>
      <c r="H337" s="35">
        <f>SUMIF(D334:D335,"MAT",H334:H335)</f>
        <v>1577.93</v>
      </c>
    </row>
    <row r="338" spans="1:8" ht="15">
      <c r="A338" s="91" t="s">
        <v>35</v>
      </c>
      <c r="B338" s="91"/>
      <c r="C338" s="91"/>
      <c r="D338" s="91"/>
      <c r="E338" s="91"/>
      <c r="F338" s="91"/>
      <c r="G338" s="36">
        <v>1.1422</v>
      </c>
      <c r="H338" s="35">
        <f>(G338)*H336</f>
        <v>3.5636640000000006</v>
      </c>
    </row>
    <row r="339" spans="1:8" ht="15">
      <c r="A339" s="91" t="s">
        <v>36</v>
      </c>
      <c r="B339" s="91"/>
      <c r="C339" s="91"/>
      <c r="D339" s="91"/>
      <c r="E339" s="91"/>
      <c r="F339" s="91"/>
      <c r="G339" s="36">
        <v>0.2496</v>
      </c>
      <c r="H339" s="35">
        <f>TRUNC(SUM(H336:H338)*G339,2)</f>
        <v>395.51</v>
      </c>
    </row>
    <row r="340" spans="1:8" ht="15">
      <c r="A340" s="91" t="s">
        <v>60</v>
      </c>
      <c r="B340" s="91"/>
      <c r="C340" s="91"/>
      <c r="D340" s="91"/>
      <c r="E340" s="91"/>
      <c r="F340" s="91"/>
      <c r="G340" s="91"/>
      <c r="H340" s="35">
        <f>ROUND(H338+H337+H336,2)</f>
        <v>1584.61</v>
      </c>
    </row>
    <row r="341" spans="1:8" ht="15">
      <c r="A341" s="91" t="s">
        <v>59</v>
      </c>
      <c r="B341" s="91"/>
      <c r="C341" s="91"/>
      <c r="D341" s="91"/>
      <c r="E341" s="91"/>
      <c r="F341" s="91"/>
      <c r="G341" s="91"/>
      <c r="H341" s="37">
        <f>TRUNC(H340*(1+G339),2)</f>
        <v>1980.12</v>
      </c>
    </row>
    <row r="343" spans="1:8" ht="33.75">
      <c r="A343" s="39" t="s">
        <v>309</v>
      </c>
      <c r="B343" s="39"/>
      <c r="C343" s="40" t="s">
        <v>312</v>
      </c>
      <c r="D343" s="41"/>
      <c r="E343" s="41" t="s">
        <v>14</v>
      </c>
      <c r="F343" s="42"/>
      <c r="G343" s="43"/>
      <c r="H343" s="43"/>
    </row>
    <row r="344" spans="1:8" ht="15">
      <c r="A344" s="25" t="s">
        <v>310</v>
      </c>
      <c r="B344" s="25" t="s">
        <v>292</v>
      </c>
      <c r="C344" s="26" t="s">
        <v>293</v>
      </c>
      <c r="D344" s="27" t="s">
        <v>31</v>
      </c>
      <c r="E344" s="27" t="s">
        <v>41</v>
      </c>
      <c r="F344" s="28">
        <v>0.1</v>
      </c>
      <c r="G344" s="29">
        <v>6.24</v>
      </c>
      <c r="H344" s="30">
        <f>F344*G344</f>
        <v>0.6240000000000001</v>
      </c>
    </row>
    <row r="345" spans="1:8" ht="22.5">
      <c r="A345" s="25" t="s">
        <v>311</v>
      </c>
      <c r="B345" s="31"/>
      <c r="C345" s="32" t="s">
        <v>313</v>
      </c>
      <c r="D345" s="33" t="s">
        <v>32</v>
      </c>
      <c r="E345" s="27" t="s">
        <v>314</v>
      </c>
      <c r="F345" s="28">
        <v>1</v>
      </c>
      <c r="G345" s="30">
        <v>150</v>
      </c>
      <c r="H345" s="30">
        <f>F345*G345</f>
        <v>150</v>
      </c>
    </row>
    <row r="346" spans="1:8" ht="15">
      <c r="A346" s="91" t="s">
        <v>33</v>
      </c>
      <c r="B346" s="91"/>
      <c r="C346" s="91"/>
      <c r="D346" s="91"/>
      <c r="E346" s="91"/>
      <c r="F346" s="91"/>
      <c r="G346" s="91"/>
      <c r="H346" s="35">
        <f>SUMIF(D344:D345,"MO",H344:H345)</f>
        <v>0.6240000000000001</v>
      </c>
    </row>
    <row r="347" spans="1:8" ht="15">
      <c r="A347" s="91" t="s">
        <v>34</v>
      </c>
      <c r="B347" s="91"/>
      <c r="C347" s="91"/>
      <c r="D347" s="91"/>
      <c r="E347" s="91"/>
      <c r="F347" s="91"/>
      <c r="G347" s="91"/>
      <c r="H347" s="35">
        <f>SUMIF(D344:D345,"MAT",H344:H345)</f>
        <v>150</v>
      </c>
    </row>
    <row r="348" spans="1:8" ht="15">
      <c r="A348" s="91" t="s">
        <v>35</v>
      </c>
      <c r="B348" s="91"/>
      <c r="C348" s="91"/>
      <c r="D348" s="91"/>
      <c r="E348" s="91"/>
      <c r="F348" s="91"/>
      <c r="G348" s="36">
        <v>1.1422</v>
      </c>
      <c r="H348" s="35">
        <f>(G348)*H346</f>
        <v>0.7127328000000002</v>
      </c>
    </row>
    <row r="349" spans="1:8" ht="15">
      <c r="A349" s="91" t="s">
        <v>36</v>
      </c>
      <c r="B349" s="91"/>
      <c r="C349" s="91"/>
      <c r="D349" s="91"/>
      <c r="E349" s="91"/>
      <c r="F349" s="91"/>
      <c r="G349" s="36">
        <v>0.2496</v>
      </c>
      <c r="H349" s="35">
        <f>TRUNC(SUM(H346:H348)*G349,2)</f>
        <v>37.77</v>
      </c>
    </row>
    <row r="350" spans="1:8" ht="15">
      <c r="A350" s="91" t="s">
        <v>60</v>
      </c>
      <c r="B350" s="91"/>
      <c r="C350" s="91"/>
      <c r="D350" s="91"/>
      <c r="E350" s="91"/>
      <c r="F350" s="91"/>
      <c r="G350" s="91"/>
      <c r="H350" s="35">
        <f>ROUND(H348+H347+H346,2)</f>
        <v>151.34</v>
      </c>
    </row>
    <row r="351" spans="1:8" ht="15">
      <c r="A351" s="91" t="s">
        <v>59</v>
      </c>
      <c r="B351" s="91"/>
      <c r="C351" s="91"/>
      <c r="D351" s="91"/>
      <c r="E351" s="91"/>
      <c r="F351" s="91"/>
      <c r="G351" s="91"/>
      <c r="H351" s="37">
        <f>TRUNC(H350*(1+G349),2)</f>
        <v>189.11</v>
      </c>
    </row>
  </sheetData>
  <sheetProtection/>
  <mergeCells count="130">
    <mergeCell ref="A326:G326"/>
    <mergeCell ref="A327:G327"/>
    <mergeCell ref="A328:F328"/>
    <mergeCell ref="A329:F329"/>
    <mergeCell ref="A330:G330"/>
    <mergeCell ref="A331:G331"/>
    <mergeCell ref="A312:G312"/>
    <mergeCell ref="A313:G313"/>
    <mergeCell ref="A314:F314"/>
    <mergeCell ref="A315:F315"/>
    <mergeCell ref="A316:G316"/>
    <mergeCell ref="A317:G317"/>
    <mergeCell ref="A297:G297"/>
    <mergeCell ref="A119:F119"/>
    <mergeCell ref="A277:G277"/>
    <mergeCell ref="A278:G278"/>
    <mergeCell ref="A279:F279"/>
    <mergeCell ref="A280:F280"/>
    <mergeCell ref="A281:G281"/>
    <mergeCell ref="A282:G282"/>
    <mergeCell ref="A120:G120"/>
    <mergeCell ref="A171:G171"/>
    <mergeCell ref="A156:G156"/>
    <mergeCell ref="A138:G138"/>
    <mergeCell ref="A139:G139"/>
    <mergeCell ref="A157:G157"/>
    <mergeCell ref="A152:G152"/>
    <mergeCell ref="A153:G153"/>
    <mergeCell ref="A154:F154"/>
    <mergeCell ref="A155:F155"/>
    <mergeCell ref="A209:F209"/>
    <mergeCell ref="A210:G210"/>
    <mergeCell ref="A211:G211"/>
    <mergeCell ref="A27:G27"/>
    <mergeCell ref="A28:F28"/>
    <mergeCell ref="A29:F29"/>
    <mergeCell ref="A30:G30"/>
    <mergeCell ref="A31:G31"/>
    <mergeCell ref="A62:G62"/>
    <mergeCell ref="A64:F64"/>
    <mergeCell ref="A44:G44"/>
    <mergeCell ref="A45:G45"/>
    <mergeCell ref="A46:F46"/>
    <mergeCell ref="A63:G63"/>
    <mergeCell ref="B10:H10"/>
    <mergeCell ref="A12:H12"/>
    <mergeCell ref="A26:G26"/>
    <mergeCell ref="A47:F47"/>
    <mergeCell ref="A48:G48"/>
    <mergeCell ref="A49:G49"/>
    <mergeCell ref="A1:H1"/>
    <mergeCell ref="A2:H2"/>
    <mergeCell ref="A3:H3"/>
    <mergeCell ref="A4:H4"/>
    <mergeCell ref="A7:H7"/>
    <mergeCell ref="B9:H9"/>
    <mergeCell ref="A5:H5"/>
    <mergeCell ref="A6:H6"/>
    <mergeCell ref="A66:G66"/>
    <mergeCell ref="A65:F65"/>
    <mergeCell ref="A67:G67"/>
    <mergeCell ref="A80:G80"/>
    <mergeCell ref="A103:G103"/>
    <mergeCell ref="A98:G98"/>
    <mergeCell ref="A99:G99"/>
    <mergeCell ref="A101:F101"/>
    <mergeCell ref="A102:G102"/>
    <mergeCell ref="A85:G85"/>
    <mergeCell ref="A83:F83"/>
    <mergeCell ref="A84:G84"/>
    <mergeCell ref="A189:G189"/>
    <mergeCell ref="A190:F190"/>
    <mergeCell ref="A81:G81"/>
    <mergeCell ref="A82:F82"/>
    <mergeCell ref="A134:G134"/>
    <mergeCell ref="A116:G116"/>
    <mergeCell ref="A117:G117"/>
    <mergeCell ref="A118:F118"/>
    <mergeCell ref="A172:F172"/>
    <mergeCell ref="A173:F173"/>
    <mergeCell ref="A174:G174"/>
    <mergeCell ref="A175:G175"/>
    <mergeCell ref="A137:F137"/>
    <mergeCell ref="A100:F100"/>
    <mergeCell ref="A121:G121"/>
    <mergeCell ref="A135:G135"/>
    <mergeCell ref="A136:F136"/>
    <mergeCell ref="A170:G170"/>
    <mergeCell ref="A192:G192"/>
    <mergeCell ref="A193:G193"/>
    <mergeCell ref="A188:G188"/>
    <mergeCell ref="A206:G206"/>
    <mergeCell ref="A207:G207"/>
    <mergeCell ref="A208:F208"/>
    <mergeCell ref="A191:F191"/>
    <mergeCell ref="A266:G266"/>
    <mergeCell ref="A261:G261"/>
    <mergeCell ref="A263:F263"/>
    <mergeCell ref="A265:G265"/>
    <mergeCell ref="A262:G262"/>
    <mergeCell ref="A264:F264"/>
    <mergeCell ref="A248:G248"/>
    <mergeCell ref="A225:G225"/>
    <mergeCell ref="A226:G226"/>
    <mergeCell ref="A227:F227"/>
    <mergeCell ref="A228:F228"/>
    <mergeCell ref="A229:G229"/>
    <mergeCell ref="A230:G230"/>
    <mergeCell ref="A295:F295"/>
    <mergeCell ref="A296:G296"/>
    <mergeCell ref="A292:G292"/>
    <mergeCell ref="A293:G293"/>
    <mergeCell ref="A294:F294"/>
    <mergeCell ref="A243:G243"/>
    <mergeCell ref="A244:G244"/>
    <mergeCell ref="A245:F245"/>
    <mergeCell ref="A246:F246"/>
    <mergeCell ref="A247:G247"/>
    <mergeCell ref="A336:G336"/>
    <mergeCell ref="A337:G337"/>
    <mergeCell ref="A338:F338"/>
    <mergeCell ref="A339:F339"/>
    <mergeCell ref="A340:G340"/>
    <mergeCell ref="A341:G341"/>
    <mergeCell ref="A346:G346"/>
    <mergeCell ref="A347:G347"/>
    <mergeCell ref="A348:F348"/>
    <mergeCell ref="A349:F349"/>
    <mergeCell ref="A350:G350"/>
    <mergeCell ref="A351:G351"/>
  </mergeCells>
  <printOptions horizontalCentered="1"/>
  <pageMargins left="0.5118110236220472" right="0.5118110236220472" top="0.7874015748031497" bottom="1.1811023622047245" header="0.31496062992125984" footer="0.31496062992125984"/>
  <pageSetup horizontalDpi="600" verticalDpi="600" orientation="portrait" paperSize="9" scale="85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COENG</dc:creator>
  <cp:keywords/>
  <dc:description/>
  <cp:lastModifiedBy>Péricles</cp:lastModifiedBy>
  <cp:lastPrinted>2014-03-24T17:19:24Z</cp:lastPrinted>
  <dcterms:created xsi:type="dcterms:W3CDTF">2011-02-01T19:42:41Z</dcterms:created>
  <dcterms:modified xsi:type="dcterms:W3CDTF">2014-03-25T16:47:43Z</dcterms:modified>
  <cp:category/>
  <cp:version/>
  <cp:contentType/>
  <cp:contentStatus/>
</cp:coreProperties>
</file>